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jakeproffitt/Downloads/"/>
    </mc:Choice>
  </mc:AlternateContent>
  <xr:revisionPtr revIDLastSave="0" documentId="13_ncr:1_{0717A9AA-3F7C-1E4B-AC5F-94EDC3E60485}" xr6:coauthVersionLast="47" xr6:coauthVersionMax="47" xr10:uidLastSave="{00000000-0000-0000-0000-000000000000}"/>
  <bookViews>
    <workbookView xWindow="0" yWindow="880" windowWidth="41120" windowHeight="24320" xr2:uid="{3DD4F428-2552-477A-AAA1-F4248312C03D}"/>
  </bookViews>
  <sheets>
    <sheet name="DegreePlanning" sheetId="1" r:id="rId1"/>
  </sheets>
  <definedNames>
    <definedName name="CmpECom">#REF!</definedName>
    <definedName name="CmpEDegree">#REF!</definedName>
    <definedName name="CmpEGen">#REF!</definedName>
    <definedName name="CmpEThreads">#REF!</definedName>
    <definedName name="CmpEThreadsOnly">#REF!</definedName>
    <definedName name="EECom">#REF!</definedName>
    <definedName name="EEDegree">#REF!</definedName>
    <definedName name="EEGen">#REF!</definedName>
    <definedName name="EEThreads">#REF!</definedName>
    <definedName name="Prob">#REF!</definedName>
    <definedName name="Sen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a="1"/>
  <c r="F33" i="1" s="1"/>
  <c r="F34" i="1" a="1"/>
  <c r="F34" i="1" s="1"/>
  <c r="F35" i="1" a="1"/>
  <c r="F35" i="1" s="1"/>
  <c r="F36" i="1" a="1"/>
  <c r="F36" i="1" s="1"/>
  <c r="F37" i="1" a="1"/>
  <c r="F37" i="1" s="1"/>
  <c r="F38" i="1" a="1"/>
  <c r="F38" i="1" s="1"/>
  <c r="F39" i="1" a="1"/>
  <c r="F39" i="1" s="1"/>
  <c r="F32" i="1" a="1"/>
  <c r="F32" i="1" s="1"/>
  <c r="E167" i="1"/>
  <c r="G166" i="1"/>
  <c r="G165" i="1"/>
  <c r="G164" i="1"/>
  <c r="G163" i="1"/>
  <c r="G162" i="1"/>
  <c r="G161" i="1"/>
  <c r="E157" i="1"/>
  <c r="G156" i="1"/>
  <c r="G155" i="1"/>
  <c r="G154" i="1"/>
  <c r="G153" i="1"/>
  <c r="G152" i="1"/>
  <c r="G151" i="1"/>
  <c r="G150" i="1"/>
  <c r="G149" i="1"/>
  <c r="E145" i="1"/>
  <c r="G144" i="1"/>
  <c r="G143" i="1"/>
  <c r="G142" i="1"/>
  <c r="G141" i="1"/>
  <c r="G140" i="1"/>
  <c r="G139" i="1"/>
  <c r="G138" i="1"/>
  <c r="G137" i="1"/>
  <c r="F20" i="1"/>
  <c r="F21" i="1" s="1"/>
  <c r="F22" i="1" s="1"/>
  <c r="F23" i="1" s="1"/>
  <c r="F24" i="1" s="1"/>
  <c r="F25" i="1" s="1"/>
  <c r="F26" i="1" s="1"/>
  <c r="G26" i="1"/>
  <c r="G25" i="1"/>
  <c r="G24" i="1"/>
  <c r="G23" i="1"/>
  <c r="G22" i="1"/>
  <c r="G21" i="1"/>
  <c r="G20" i="1"/>
  <c r="G201" i="1"/>
  <c r="G200" i="1"/>
  <c r="G199" i="1"/>
  <c r="G198" i="1"/>
  <c r="G197" i="1"/>
  <c r="G196" i="1"/>
  <c r="G131" i="1"/>
  <c r="G130" i="1"/>
  <c r="G129" i="1"/>
  <c r="G128" i="1"/>
  <c r="G127" i="1"/>
  <c r="G126" i="1"/>
  <c r="G96" i="1"/>
  <c r="G95" i="1"/>
  <c r="G94" i="1"/>
  <c r="G93" i="1"/>
  <c r="G92" i="1"/>
  <c r="G91" i="1"/>
  <c r="G61" i="1"/>
  <c r="G60" i="1"/>
  <c r="G59" i="1"/>
  <c r="G58" i="1"/>
  <c r="G57" i="1"/>
  <c r="G56" i="1"/>
  <c r="G191" i="1"/>
  <c r="G190" i="1"/>
  <c r="G189" i="1"/>
  <c r="G188" i="1"/>
  <c r="G187" i="1"/>
  <c r="G186" i="1"/>
  <c r="G185" i="1"/>
  <c r="G184" i="1"/>
  <c r="G179" i="1"/>
  <c r="G178" i="1"/>
  <c r="G177" i="1"/>
  <c r="G176" i="1"/>
  <c r="G175" i="1"/>
  <c r="G174" i="1"/>
  <c r="G173" i="1"/>
  <c r="G172" i="1"/>
  <c r="G121" i="1"/>
  <c r="G120" i="1"/>
  <c r="G119" i="1"/>
  <c r="G118" i="1"/>
  <c r="G117" i="1"/>
  <c r="G116" i="1"/>
  <c r="G115" i="1"/>
  <c r="G114" i="1"/>
  <c r="G109" i="1"/>
  <c r="G108" i="1"/>
  <c r="G107" i="1"/>
  <c r="G106" i="1"/>
  <c r="G105" i="1"/>
  <c r="G104" i="1"/>
  <c r="G103" i="1"/>
  <c r="G102" i="1"/>
  <c r="G86" i="1"/>
  <c r="G85" i="1"/>
  <c r="G84" i="1"/>
  <c r="G83" i="1"/>
  <c r="G82" i="1"/>
  <c r="G81" i="1"/>
  <c r="G80" i="1"/>
  <c r="G79" i="1"/>
  <c r="G74" i="1"/>
  <c r="G73" i="1"/>
  <c r="G72" i="1"/>
  <c r="G71" i="1"/>
  <c r="G70" i="1"/>
  <c r="G69" i="1"/>
  <c r="G68" i="1"/>
  <c r="G67" i="1"/>
  <c r="G51" i="1"/>
  <c r="G50" i="1"/>
  <c r="G49" i="1"/>
  <c r="G48" i="1"/>
  <c r="G47" i="1"/>
  <c r="G46" i="1"/>
  <c r="G45" i="1"/>
  <c r="G44" i="1"/>
  <c r="G33" i="1"/>
  <c r="G34" i="1"/>
  <c r="G35" i="1"/>
  <c r="G36" i="1"/>
  <c r="G37" i="1"/>
  <c r="G38" i="1"/>
  <c r="G39" i="1"/>
  <c r="G32" i="1"/>
  <c r="E202" i="1"/>
  <c r="E192" i="1"/>
  <c r="E180" i="1"/>
  <c r="E122" i="1"/>
  <c r="E132" i="1"/>
  <c r="E110" i="1"/>
  <c r="E87" i="1"/>
  <c r="E97" i="1"/>
  <c r="E75" i="1"/>
  <c r="E62" i="1"/>
  <c r="E52" i="1"/>
  <c r="E40" i="1"/>
  <c r="E27" i="1"/>
  <c r="D5" i="1"/>
  <c r="D4" i="1"/>
  <c r="C42" i="1"/>
  <c r="C65" i="1" s="1"/>
  <c r="C77" i="1" s="1"/>
  <c r="F79" i="1" s="1" a="1"/>
  <c r="F79" i="1" s="1"/>
  <c r="C10" i="1" l="1" a="1"/>
  <c r="C10" i="1" s="1"/>
  <c r="F48" i="1" a="1"/>
  <c r="F48" i="1" s="1"/>
  <c r="F45" i="1" a="1"/>
  <c r="F45" i="1" s="1"/>
  <c r="F86" i="1" a="1"/>
  <c r="F86" i="1" s="1"/>
  <c r="F85" i="1" a="1"/>
  <c r="F85" i="1" s="1"/>
  <c r="F51" i="1" a="1"/>
  <c r="F51" i="1" s="1"/>
  <c r="F84" i="1" a="1"/>
  <c r="F84" i="1" s="1"/>
  <c r="F50" i="1" a="1"/>
  <c r="F50" i="1" s="1"/>
  <c r="F83" i="1" a="1"/>
  <c r="F83" i="1" s="1"/>
  <c r="F82" i="1" a="1"/>
  <c r="F82" i="1" s="1"/>
  <c r="F49" i="1" a="1"/>
  <c r="F49" i="1" s="1"/>
  <c r="F47" i="1" a="1"/>
  <c r="F47" i="1" s="1"/>
  <c r="F81" i="1" a="1"/>
  <c r="F81" i="1" s="1"/>
  <c r="F80" i="1" a="1"/>
  <c r="F80" i="1" s="1"/>
  <c r="F44" i="1" a="1"/>
  <c r="F44" i="1" s="1"/>
  <c r="F46" i="1" a="1"/>
  <c r="F46" i="1" s="1"/>
  <c r="F67" i="1" a="1"/>
  <c r="F67" i="1" s="1"/>
  <c r="F68" i="1" s="1"/>
  <c r="F69" i="1" s="1"/>
  <c r="F70" i="1" s="1"/>
  <c r="F71" i="1" s="1"/>
  <c r="F72" i="1" s="1"/>
  <c r="F73" i="1" s="1"/>
  <c r="F74" i="1" s="1"/>
  <c r="E204" i="1"/>
  <c r="C54" i="1"/>
  <c r="F56" i="1" s="1" a="1"/>
  <c r="F56" i="1" s="1"/>
  <c r="C89" i="1"/>
  <c r="C7" i="1" l="1"/>
  <c r="F92" i="1" a="1"/>
  <c r="F92" i="1" s="1"/>
  <c r="F93" i="1" a="1"/>
  <c r="F93" i="1" s="1"/>
  <c r="F95" i="1" a="1"/>
  <c r="F95" i="1" s="1"/>
  <c r="F91" i="1" a="1"/>
  <c r="F91" i="1" s="1"/>
  <c r="F94" i="1" a="1"/>
  <c r="F94" i="1" s="1"/>
  <c r="F96" i="1" a="1"/>
  <c r="F96" i="1" s="1"/>
  <c r="F57" i="1"/>
  <c r="F58" i="1"/>
  <c r="F60" i="1"/>
  <c r="F61" i="1"/>
  <c r="F59" i="1"/>
  <c r="C100" i="1"/>
  <c r="F204" i="1"/>
  <c r="F108" i="1" l="1" a="1"/>
  <c r="F108" i="1" s="1"/>
  <c r="F102" i="1" a="1"/>
  <c r="F102" i="1" s="1"/>
  <c r="F103" i="1" a="1"/>
  <c r="F103" i="1" s="1"/>
  <c r="F106" i="1" a="1"/>
  <c r="F106" i="1" s="1"/>
  <c r="F107" i="1" a="1"/>
  <c r="F107" i="1" s="1"/>
  <c r="F109" i="1" a="1"/>
  <c r="F109" i="1" s="1"/>
  <c r="F104" i="1" a="1"/>
  <c r="F104" i="1" s="1"/>
  <c r="F105" i="1" a="1"/>
  <c r="F105" i="1" s="1"/>
  <c r="C112" i="1"/>
  <c r="F114" i="1" l="1" a="1"/>
  <c r="F114" i="1" s="1"/>
  <c r="F120" i="1" a="1"/>
  <c r="F120" i="1" s="1"/>
  <c r="F116" i="1" a="1"/>
  <c r="F116" i="1" s="1"/>
  <c r="F117" i="1" a="1"/>
  <c r="F117" i="1" s="1"/>
  <c r="F118" i="1" a="1"/>
  <c r="F118" i="1" s="1"/>
  <c r="F119" i="1" a="1"/>
  <c r="F119" i="1" s="1"/>
  <c r="F115" i="1" a="1"/>
  <c r="F115" i="1" s="1"/>
  <c r="F121" i="1" a="1"/>
  <c r="F121" i="1" s="1"/>
  <c r="C124" i="1"/>
  <c r="C8" i="1" l="1"/>
  <c r="F126" i="1" a="1"/>
  <c r="F126" i="1" s="1"/>
  <c r="F127" i="1" a="1"/>
  <c r="F127" i="1" s="1"/>
  <c r="F128" i="1" a="1"/>
  <c r="F128" i="1" s="1"/>
  <c r="F129" i="1" a="1"/>
  <c r="F129" i="1" s="1"/>
  <c r="F130" i="1" a="1"/>
  <c r="F130" i="1" s="1"/>
  <c r="F131" i="1" a="1"/>
  <c r="F131" i="1" s="1"/>
  <c r="C135" i="1"/>
  <c r="F144" i="1" l="1" a="1"/>
  <c r="F144" i="1" s="1"/>
  <c r="F137" i="1" a="1"/>
  <c r="F137" i="1" s="1"/>
  <c r="F138" i="1" a="1"/>
  <c r="F138" i="1" s="1"/>
  <c r="F139" i="1" a="1"/>
  <c r="F139" i="1" s="1"/>
  <c r="F140" i="1" a="1"/>
  <c r="F140" i="1" s="1"/>
  <c r="F141" i="1" a="1"/>
  <c r="F141" i="1" s="1"/>
  <c r="F142" i="1" a="1"/>
  <c r="F142" i="1" s="1"/>
  <c r="F143" i="1" a="1"/>
  <c r="F143" i="1" s="1"/>
  <c r="C147" i="1"/>
  <c r="F152" i="1" l="1" a="1"/>
  <c r="F152" i="1" s="1"/>
  <c r="F153" i="1" a="1"/>
  <c r="F153" i="1" s="1"/>
  <c r="F154" i="1" a="1"/>
  <c r="F154" i="1" s="1"/>
  <c r="F155" i="1" a="1"/>
  <c r="F155" i="1" s="1"/>
  <c r="F156" i="1" a="1"/>
  <c r="F156" i="1" s="1"/>
  <c r="F149" i="1" a="1"/>
  <c r="F149" i="1" s="1"/>
  <c r="F150" i="1" a="1"/>
  <c r="F150" i="1" s="1"/>
  <c r="F151" i="1" a="1"/>
  <c r="F151" i="1" s="1"/>
  <c r="C159" i="1"/>
  <c r="F163" i="1" l="1" a="1"/>
  <c r="F163" i="1" s="1"/>
  <c r="F164" i="1" a="1"/>
  <c r="F164" i="1" s="1"/>
  <c r="F165" i="1" a="1"/>
  <c r="F165" i="1" s="1"/>
  <c r="F166" i="1" a="1"/>
  <c r="F166" i="1" s="1"/>
  <c r="F161" i="1" a="1"/>
  <c r="F161" i="1" s="1"/>
  <c r="F162" i="1" a="1"/>
  <c r="F162" i="1" s="1"/>
  <c r="C170" i="1"/>
  <c r="F174" i="1" l="1" a="1"/>
  <c r="F174" i="1" s="1"/>
  <c r="F175" i="1" a="1"/>
  <c r="F175" i="1" s="1"/>
  <c r="F176" i="1" a="1"/>
  <c r="F176" i="1" s="1"/>
  <c r="F177" i="1" a="1"/>
  <c r="F177" i="1" s="1"/>
  <c r="F178" i="1" a="1"/>
  <c r="F178" i="1" s="1"/>
  <c r="F179" i="1" a="1"/>
  <c r="F179" i="1" s="1"/>
  <c r="F172" i="1" a="1"/>
  <c r="F172" i="1" s="1"/>
  <c r="F173" i="1" a="1"/>
  <c r="F173" i="1" s="1"/>
  <c r="C9" i="1"/>
  <c r="C182" i="1"/>
  <c r="C11" i="1" l="1"/>
  <c r="F185" i="1" a="1"/>
  <c r="F185" i="1" s="1"/>
  <c r="F186" i="1" a="1"/>
  <c r="F186" i="1" s="1"/>
  <c r="F187" i="1" a="1"/>
  <c r="F187" i="1" s="1"/>
  <c r="F188" i="1" a="1"/>
  <c r="F188" i="1" s="1"/>
  <c r="F189" i="1" a="1"/>
  <c r="F189" i="1" s="1"/>
  <c r="F190" i="1" a="1"/>
  <c r="F190" i="1" s="1"/>
  <c r="F191" i="1" a="1"/>
  <c r="F191" i="1" s="1"/>
  <c r="F184" i="1" a="1"/>
  <c r="F184" i="1" s="1"/>
  <c r="C194" i="1"/>
  <c r="F196" i="1" l="1" a="1"/>
  <c r="F196" i="1" s="1"/>
  <c r="F197" i="1" a="1"/>
  <c r="F197" i="1" s="1"/>
  <c r="F198" i="1" a="1"/>
  <c r="F198" i="1" s="1"/>
  <c r="F199" i="1" a="1"/>
  <c r="F199" i="1" s="1"/>
  <c r="F200" i="1" a="1"/>
  <c r="F200" i="1" s="1"/>
  <c r="F201" i="1" a="1"/>
  <c r="F20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<sst xmlns="http://schemas.openxmlformats.org/spreadsheetml/2006/main" count="418" uniqueCount="146">
  <si>
    <t>My ECE Roadmap</t>
  </si>
  <si>
    <t>My Thread Choices are:</t>
  </si>
  <si>
    <t xml:space="preserve">My Major is: </t>
  </si>
  <si>
    <t>Robo</t>
  </si>
  <si>
    <t>Bioe</t>
  </si>
  <si>
    <t>Sens</t>
  </si>
  <si>
    <t>Energy</t>
  </si>
  <si>
    <t>Additional Thread Options</t>
  </si>
  <si>
    <t>Transfer Credit</t>
  </si>
  <si>
    <t>Course Subject Prefix (e.g. ECE or PHYS)</t>
  </si>
  <si>
    <t>Course Number (e.g. 2020 or 3710)</t>
  </si>
  <si>
    <t>Fall</t>
  </si>
  <si>
    <t>Spring</t>
  </si>
  <si>
    <t>Year 1</t>
  </si>
  <si>
    <t>Year 2</t>
  </si>
  <si>
    <t>Year 3</t>
  </si>
  <si>
    <t>Year 4</t>
  </si>
  <si>
    <t>Credit Hours</t>
  </si>
  <si>
    <t>Course Title (i.e. ECE Discovery Studio)</t>
  </si>
  <si>
    <t>Summer</t>
  </si>
  <si>
    <t>ECE</t>
  </si>
  <si>
    <t>ECE Discovery Studio</t>
  </si>
  <si>
    <t>CHEM</t>
  </si>
  <si>
    <t>CS</t>
  </si>
  <si>
    <t>MATH</t>
  </si>
  <si>
    <t>PHYS</t>
  </si>
  <si>
    <t>APPH</t>
  </si>
  <si>
    <t>ENGL</t>
  </si>
  <si>
    <t>EE Common Core</t>
  </si>
  <si>
    <t>Category</t>
  </si>
  <si>
    <t>CmpE Common Core</t>
  </si>
  <si>
    <t>EECom</t>
  </si>
  <si>
    <t>EEGen</t>
  </si>
  <si>
    <t>SenDes</t>
  </si>
  <si>
    <t>CEE</t>
  </si>
  <si>
    <t>Prob</t>
  </si>
  <si>
    <t>EE General Core</t>
  </si>
  <si>
    <t>CmpEGen</t>
  </si>
  <si>
    <t>CmpECom</t>
  </si>
  <si>
    <t>CmpE General Core</t>
  </si>
  <si>
    <t>TOTAL</t>
  </si>
  <si>
    <t>TOTAL CREDIT HOURS</t>
  </si>
  <si>
    <t>ERROR CHECKS:</t>
  </si>
  <si>
    <t>If there is an error here, check DegreeCheck Sheet to see what courses you are missing</t>
  </si>
  <si>
    <t>If there is an error here, that means you do not meet the total 129 credit hours for a BSEE or BSCmpE</t>
  </si>
  <si>
    <t>Semester</t>
  </si>
  <si>
    <t>If there is an error here, that means you are missing pre-requisite courses, or not taking courses in the correct order</t>
  </si>
  <si>
    <t>*Only list credits that count towards your major degree. If courses have pre-reqs, put them in the correct pre-req order to avoid pre-req errors showing</t>
  </si>
  <si>
    <t>TERM CODE</t>
  </si>
  <si>
    <t>COURSE</t>
  </si>
  <si>
    <t>Year 5</t>
  </si>
  <si>
    <t>Name (First and Last):</t>
  </si>
  <si>
    <t>Projected Course Schedule</t>
  </si>
  <si>
    <t>EE Degree Planning</t>
  </si>
  <si>
    <t>EE Degree Requirements</t>
  </si>
  <si>
    <t>CmpE Degree Requirements</t>
  </si>
  <si>
    <t>CmpE Degree Planning</t>
  </si>
  <si>
    <t>Resources (Hyperlinks):</t>
  </si>
  <si>
    <t>Electives</t>
  </si>
  <si>
    <t>Threads</t>
  </si>
  <si>
    <t>If there is an error here, that means you have duplicate courses, they will be highlighted in red in the courses column on the right of the semester block</t>
  </si>
  <si>
    <t>Probability &amp; Statistics Requirement</t>
  </si>
  <si>
    <t>Senior Design Requirements</t>
  </si>
  <si>
    <t>Approved Electives</t>
  </si>
  <si>
    <t>Thread Courses</t>
  </si>
  <si>
    <t>EE Requirements</t>
  </si>
  <si>
    <t>CmpE Requirements</t>
  </si>
  <si>
    <t>Legend:</t>
  </si>
  <si>
    <t>Term Code</t>
  </si>
  <si>
    <t>[YEAR][FIRST MONTH OF SEMESTER]</t>
  </si>
  <si>
    <t>Example:</t>
  </si>
  <si>
    <t>Fall 2023=20238</t>
  </si>
  <si>
    <t xml:space="preserve">Transfer Credits should have term codes 1-7 (or more if more than 7 transfer credits. Put transfer pre-req courses before the transfer course that requires it to remove pre-req error. For example. CS 1301 should be before CS 1331. </t>
  </si>
  <si>
    <t>To add a row for an additional course:</t>
  </si>
  <si>
    <t>To add a year:</t>
  </si>
  <si>
    <t>Select rows 172-206 (from row "YEAR 5" to the row above TOTAL CREDIT HOURS. Hit CTRL+C (or copy), and then press the INSERT button on the Home ribbon at the top of Excel.</t>
  </si>
  <si>
    <t>To make other semester changes</t>
  </si>
  <si>
    <t>Try not to delete semesters, or years, just leave them blank.</t>
  </si>
  <si>
    <t>To add a course:</t>
  </si>
  <si>
    <t xml:space="preserve">Select the Category on the left from the drop-down menu. Courses are divided into 6 categories. To see the category labels, read the legend on the top right of the "Degree Planning" Sheet. To see courses included in the General Core, Common Core, Probability &amp; Statistics Requirement, or Senior Design Requirements, scroll down on the "Degree Check" sheet. Then enter the course subject, like ECE, CHEM, or PHYS. The next column is where you enter the course number like 1100, 2020, or 3030. The following column is for the course title, and finally enter the credit hours in the 5th column. </t>
  </si>
  <si>
    <t>EE</t>
  </si>
  <si>
    <t>THESE COLUMNS HAVE FORMULAS - DO NOT EDIT</t>
  </si>
  <si>
    <t xml:space="preserve">To insert a row, select the last non-TOTAL row in the semester, then press the INSERT button in the Home Ribbon to insert a sheet row above the selected last-non-TOTAL row in the semester. </t>
  </si>
  <si>
    <t>See Legend to the right of this sheet (scroll to the right) for instructions.</t>
  </si>
  <si>
    <t>Boxes that are blue are to be filled with plans/goals</t>
  </si>
  <si>
    <t>Boxes that are yellow have a drop-down selection</t>
  </si>
  <si>
    <t>Keep in mind</t>
  </si>
  <si>
    <t>Boxes that are green are to be filled with course information</t>
  </si>
  <si>
    <t>Jake Proffitt</t>
  </si>
  <si>
    <t>AS</t>
  </si>
  <si>
    <t>Heritage and Values of the Air Force I</t>
  </si>
  <si>
    <t>Introduction to Computing</t>
  </si>
  <si>
    <t>Linear Algebra</t>
  </si>
  <si>
    <t>Pinciples of General Chemistry for Engineers</t>
  </si>
  <si>
    <t>Scientific Foundations of Health</t>
  </si>
  <si>
    <t>PHIL</t>
  </si>
  <si>
    <t>Heritage and Values of the Air Force II</t>
  </si>
  <si>
    <t>Air Force Leadership-Lab</t>
  </si>
  <si>
    <t>English Composition II</t>
  </si>
  <si>
    <t>Intro Physics I</t>
  </si>
  <si>
    <t>Political Philosophy</t>
  </si>
  <si>
    <t>Digital System Design</t>
  </si>
  <si>
    <t>U.S. Air and Space Power Fundamentals</t>
  </si>
  <si>
    <t>Differential Equations</t>
  </si>
  <si>
    <t>Introduction to Signal Processing</t>
  </si>
  <si>
    <t>Intro Physics II</t>
  </si>
  <si>
    <t>U.S. Air and Space Power Fundamentals II</t>
  </si>
  <si>
    <t>Programming for Hardware/Software Systems</t>
  </si>
  <si>
    <t>Digital Design Laboratory</t>
  </si>
  <si>
    <t>Circuit Analysis</t>
  </si>
  <si>
    <t>Multivariable Calculus</t>
  </si>
  <si>
    <t>Microelectronic Circuits</t>
  </si>
  <si>
    <t>Circuits &amp; Electroincs Lab</t>
  </si>
  <si>
    <t>Electromagnetics</t>
  </si>
  <si>
    <t>Science, Tech and Human Values</t>
  </si>
  <si>
    <t>Leading People and Effective Communication II</t>
  </si>
  <si>
    <t>ECE Prof/Tech Comm</t>
  </si>
  <si>
    <t>Feedback Control Systems</t>
  </si>
  <si>
    <t>Signals and Systems</t>
  </si>
  <si>
    <t>Optimixation for Information Systems</t>
  </si>
  <si>
    <t>Biosystems Analysis</t>
  </si>
  <si>
    <t>Leading People and Effective Communication I</t>
  </si>
  <si>
    <t>National Security and Preperation for Active Duty I</t>
  </si>
  <si>
    <t>ECE Culmination Design I</t>
  </si>
  <si>
    <t>Control System Design</t>
  </si>
  <si>
    <t>Biomedical Instrumentation</t>
  </si>
  <si>
    <t>Introduction to Automation and Robotics</t>
  </si>
  <si>
    <t>Engineering Electrophysiology</t>
  </si>
  <si>
    <t>HIST</t>
  </si>
  <si>
    <t>EAS</t>
  </si>
  <si>
    <t>National Security and Preperation for Active Duty II</t>
  </si>
  <si>
    <t>ECE Culminating Design II</t>
  </si>
  <si>
    <t>Statistics and Applications</t>
  </si>
  <si>
    <t>The United States to 1877</t>
  </si>
  <si>
    <t>Habitable Planet</t>
  </si>
  <si>
    <t>English Composition I</t>
  </si>
  <si>
    <t>Integral Calculus</t>
  </si>
  <si>
    <t>Differential Calculus</t>
  </si>
  <si>
    <t>POL</t>
  </si>
  <si>
    <t>Government of the U.S.</t>
  </si>
  <si>
    <t>ECON</t>
  </si>
  <si>
    <t>Prin of Microeconomics</t>
  </si>
  <si>
    <t>Prin of Macroeconomics</t>
  </si>
  <si>
    <t>HTS</t>
  </si>
  <si>
    <t>1XXX</t>
  </si>
  <si>
    <t>Hist, Tech, &amp; Soc Elective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</si>
</sst>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b/>
      <sz val="20"/>
      <color theme="1"/>
      <name val="Calibri"/>
      <family val="2"/>
      <scheme val="minor"/>
    </font>
    <font>
      <sz val="14"/>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8"/>
      <color rgb="FFFF0000"/>
      <name val="Calibri"/>
      <family val="2"/>
      <scheme val="minor"/>
    </font>
    <font>
      <sz val="8"/>
      <color rgb="FF7030A0"/>
      <name val="Calibri"/>
      <family val="2"/>
      <scheme val="minor"/>
    </font>
    <font>
      <sz val="9"/>
      <color theme="1"/>
      <name val="Calibri"/>
      <family val="2"/>
      <scheme val="minor"/>
    </font>
    <font>
      <b/>
      <i/>
      <sz val="11"/>
      <color theme="1"/>
      <name val="Calibri"/>
      <family val="2"/>
      <scheme val="minor"/>
    </font>
    <font>
      <b/>
      <sz val="10"/>
      <color rgb="FFFF0000"/>
      <name val="Calibri"/>
      <family val="2"/>
      <scheme val="minor"/>
    </font>
    <font>
      <sz val="12"/>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C9C9"/>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5"/>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s>
  <borders count="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48">
    <xf numFmtId="0" fontId="0" fillId="0" borderId="0" xfId="0"/>
    <xf numFmtId="0" fontId="0" fillId="0" borderId="1" xfId="0" applyBorder="1"/>
    <xf numFmtId="0" fontId="0" fillId="0" borderId="2" xfId="0" applyBorder="1"/>
    <xf numFmtId="0" fontId="0" fillId="0" borderId="3" xfId="0" applyBorder="1"/>
    <xf numFmtId="0" fontId="1" fillId="0" borderId="0" xfId="0" applyFont="1"/>
    <xf numFmtId="0" fontId="2" fillId="0" borderId="0" xfId="0" applyFont="1" applyAlignment="1">
      <alignment horizontal="center" vertical="center" textRotation="90"/>
    </xf>
    <xf numFmtId="0" fontId="3" fillId="0" borderId="0" xfId="0" applyFont="1"/>
    <xf numFmtId="0" fontId="4" fillId="0" borderId="0" xfId="0" applyFont="1"/>
    <xf numFmtId="0" fontId="2" fillId="0" borderId="0" xfId="0" applyFont="1"/>
    <xf numFmtId="0" fontId="5" fillId="0" borderId="0" xfId="0" applyFont="1"/>
    <xf numFmtId="0" fontId="7" fillId="0" borderId="0" xfId="0" applyFont="1"/>
    <xf numFmtId="0" fontId="9" fillId="0" borderId="0" xfId="0" applyFont="1"/>
    <xf numFmtId="0" fontId="10" fillId="0" borderId="0" xfId="0" applyFont="1"/>
    <xf numFmtId="0" fontId="11" fillId="0" borderId="0" xfId="1"/>
    <xf numFmtId="0" fontId="3" fillId="0" borderId="0" xfId="0" applyFont="1" applyAlignment="1">
      <alignment wrapText="1"/>
    </xf>
    <xf numFmtId="0" fontId="0" fillId="0" borderId="0" xfId="0" applyAlignment="1">
      <alignment wrapText="1"/>
    </xf>
    <xf numFmtId="0" fontId="12" fillId="4" borderId="0" xfId="0" applyFont="1" applyFill="1"/>
    <xf numFmtId="0" fontId="13" fillId="4" borderId="0" xfId="0" applyFont="1" applyFill="1"/>
    <xf numFmtId="0" fontId="3" fillId="6" borderId="0" xfId="0" applyFont="1" applyFill="1"/>
    <xf numFmtId="0" fontId="0" fillId="5" borderId="4" xfId="0" applyFill="1" applyBorder="1"/>
    <xf numFmtId="0" fontId="0" fillId="3" borderId="4" xfId="0" applyFill="1" applyBorder="1"/>
    <xf numFmtId="0" fontId="3" fillId="7" borderId="0" xfId="0" applyFont="1" applyFill="1" applyAlignment="1">
      <alignment wrapText="1"/>
    </xf>
    <xf numFmtId="0" fontId="4" fillId="7" borderId="0" xfId="0" applyFont="1" applyFill="1"/>
    <xf numFmtId="0" fontId="4" fillId="8" borderId="0" xfId="0" applyFont="1" applyFill="1"/>
    <xf numFmtId="0" fontId="3" fillId="8" borderId="0" xfId="0" applyFont="1" applyFill="1"/>
    <xf numFmtId="0" fontId="3" fillId="7" borderId="0" xfId="0" applyFont="1" applyFill="1"/>
    <xf numFmtId="0" fontId="3" fillId="9" borderId="0" xfId="0" applyFont="1" applyFill="1" applyAlignment="1">
      <alignment wrapText="1"/>
    </xf>
    <xf numFmtId="0" fontId="0" fillId="7" borderId="0" xfId="0" applyFill="1"/>
    <xf numFmtId="0" fontId="6" fillId="8" borderId="0" xfId="0" applyFont="1" applyFill="1"/>
    <xf numFmtId="0" fontId="14" fillId="3" borderId="0" xfId="0" applyFont="1" applyFill="1" applyProtection="1">
      <protection locked="0"/>
    </xf>
    <xf numFmtId="0" fontId="8" fillId="5" borderId="0" xfId="0" applyFont="1" applyFill="1" applyProtection="1">
      <protection locked="0"/>
    </xf>
    <xf numFmtId="0" fontId="2" fillId="11" borderId="0" xfId="0" applyFont="1" applyFill="1" applyAlignment="1">
      <alignment vertical="center" textRotation="90"/>
    </xf>
    <xf numFmtId="0" fontId="2" fillId="11" borderId="0" xfId="0" applyFont="1" applyFill="1" applyAlignment="1">
      <alignment horizontal="center" vertical="center" textRotation="90"/>
    </xf>
    <xf numFmtId="0" fontId="2" fillId="11" borderId="0" xfId="0" applyFont="1" applyFill="1" applyAlignment="1">
      <alignment vertical="center"/>
    </xf>
    <xf numFmtId="0" fontId="3" fillId="11" borderId="0" xfId="0" applyFont="1" applyFill="1"/>
    <xf numFmtId="0" fontId="0" fillId="11" borderId="0" xfId="0" applyFill="1"/>
    <xf numFmtId="0" fontId="0" fillId="11" borderId="0" xfId="0" applyFill="1" applyAlignment="1">
      <alignment wrapText="1"/>
    </xf>
    <xf numFmtId="0" fontId="3" fillId="11" borderId="0" xfId="0" applyFont="1" applyFill="1" applyAlignment="1">
      <alignment wrapText="1"/>
    </xf>
    <xf numFmtId="0" fontId="0" fillId="11" borderId="0" xfId="0" applyFill="1" applyAlignment="1">
      <alignment horizontal="center" wrapText="1"/>
    </xf>
    <xf numFmtId="0" fontId="3" fillId="11" borderId="0" xfId="0" applyFont="1" applyFill="1" applyAlignment="1">
      <alignment horizontal="center" wrapText="1"/>
    </xf>
    <xf numFmtId="0" fontId="3" fillId="8" borderId="0" xfId="0" applyFont="1" applyFill="1" applyAlignment="1">
      <alignment horizontal="center" wrapText="1"/>
    </xf>
    <xf numFmtId="0" fontId="16" fillId="2" borderId="0" xfId="0" applyFont="1" applyFill="1" applyAlignment="1">
      <alignment horizontal="center" wrapText="1"/>
    </xf>
    <xf numFmtId="0" fontId="15" fillId="2" borderId="0" xfId="0" applyFont="1" applyFill="1" applyAlignment="1">
      <alignment horizontal="center"/>
    </xf>
    <xf numFmtId="0" fontId="17" fillId="7" borderId="0" xfId="0" applyFont="1" applyFill="1" applyAlignment="1">
      <alignment horizontal="center"/>
    </xf>
    <xf numFmtId="0" fontId="17" fillId="5" borderId="0" xfId="0" applyFont="1" applyFill="1" applyAlignment="1">
      <alignment horizontal="center"/>
    </xf>
    <xf numFmtId="0" fontId="17" fillId="3" borderId="0" xfId="0" applyFont="1" applyFill="1" applyAlignment="1">
      <alignment horizontal="center"/>
    </xf>
    <xf numFmtId="0" fontId="17" fillId="10" borderId="0" xfId="0" applyFont="1" applyFill="1" applyAlignment="1">
      <alignment horizontal="center"/>
    </xf>
    <xf numFmtId="0" fontId="0" fillId="0" borderId="0" xfId="0"/>
  </cellXfs>
  <cellStyles count="2">
    <cellStyle name="Hyperlink" xfId="1" builtinId="8"/>
    <cellStyle name="Normal" xfId="0" builtinId="0"/>
  </cellStyles>
  <dxfs count="131">
    <dxf>
      <fill>
        <patternFill patternType="none">
          <bgColor auto="1"/>
        </patternFill>
      </fill>
    </dxf>
    <dxf>
      <font>
        <color theme="1"/>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numFmt numFmtId="0" formatCode="General"/>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general" vertical="bottom" textRotation="0" wrapText="1" indent="0" justifyLastLine="0" shrinkToFit="0" readingOrder="0"/>
    </dxf>
  </dxfs>
  <tableStyles count="0" defaultTableStyle="TableStyleMedium2" defaultPivotStyle="PivotStyleLight16"/>
  <colors>
    <mruColors>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9038DC-B4F6-4FFF-8D8D-ABF2CAC785F8}" name="Table2" displayName="Table2" ref="A19:G26" totalsRowShown="0" headerRowDxfId="130" dataDxfId="129">
  <tableColumns count="7">
    <tableColumn id="1" xr3:uid="{6D499887-6EF7-4142-AF74-370A63D163EF}" name="Category" dataDxfId="128"/>
    <tableColumn id="2" xr3:uid="{9BCF80AC-3B66-42E3-AC09-0B3306FA6F00}" name="Course Subject Prefix (e.g. ECE or PHYS)" dataDxfId="127"/>
    <tableColumn id="3" xr3:uid="{900E072A-58BB-48B4-860E-1F949689C2C3}" name="Course Number (e.g. 2020 or 3710)" dataDxfId="126"/>
    <tableColumn id="4" xr3:uid="{15755470-DD3E-4B7B-BE4B-15A2E0441CC8}" name="Course Title (i.e. ECE Discovery Studio)" dataDxfId="125"/>
    <tableColumn id="5" xr3:uid="{1A1462FB-0D52-4C77-9E5C-DF21A8462F01}" name="Credit Hours" dataDxfId="124"/>
    <tableColumn id="6" xr3:uid="{A58698DF-EB6C-466C-8954-D1EC720FF18A}" name="TERM CODE">
      <calculatedColumnFormula>F19+1</calculatedColumnFormula>
    </tableColumn>
    <tableColumn id="7" xr3:uid="{FDE3437D-A95C-4456-99DC-041D954DFB87}" name="COURSE">
      <calculatedColumnFormula>B20&amp;C20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3E2971-5209-4796-9DE5-FF5D41D63DCA}" name="Table3" displayName="Table3" ref="A31:G39" totalsRowShown="0" headerRowDxfId="123" dataDxfId="122">
  <autoFilter ref="A31:G39" xr:uid="{423E2971-5209-4796-9DE5-FF5D41D63DC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0280351-28C0-4720-A616-B0AECA64E494}" name="Category" dataDxfId="121"/>
    <tableColumn id="2" xr3:uid="{A5E40A97-0693-45F8-B8C4-096797C03D85}" name="Course Subject Prefix (e.g. ECE or PHYS)" dataDxfId="120"/>
    <tableColumn id="3" xr3:uid="{5A5B9815-8774-4543-AD00-FFBF612B228A}" name="Course Number (e.g. 2020 or 3710)" dataDxfId="119"/>
    <tableColumn id="4" xr3:uid="{32804606-E82F-47EE-8992-4C509546B5B6}" name="Course Title (i.e. ECE Discovery Studio)" dataDxfId="118"/>
    <tableColumn id="5" xr3:uid="{1E215ED8-119F-4611-B3B1-104198D0140C}" name="Credit Hours" dataDxfId="117"/>
    <tableColumn id="6" xr3:uid="{F97253F4-2262-46C7-AEE9-C83774F1E864}" name="TERM CODE" dataDxfId="116">
      <calculatedColumnFormula array="1">$C$30&amp;_xlfn.IFS($B$30="Fall",8,$B$30="Spring",1,$B$30="Summer",5)</calculatedColumnFormula>
    </tableColumn>
    <tableColumn id="7" xr3:uid="{36607418-A751-461E-90AB-C8D07C429E05}" name="COURSE">
      <calculatedColumnFormula>B32&amp;C32</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5A11EC-545F-4D0E-8E46-84FE32ECD738}" name="Table4" displayName="Table4" ref="A43:G51" totalsRowShown="0" headerRowDxfId="115" dataDxfId="114">
  <autoFilter ref="A43:G51" xr:uid="{455A11EC-545F-4D0E-8E46-84FE32ECD73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10FE88D-0196-4FA2-B4E8-64CA9F36ED5C}" name="Category" dataDxfId="113"/>
    <tableColumn id="2" xr3:uid="{FBAB94EE-03B5-43CB-AED6-00B25550E60C}" name="Course Subject Prefix (e.g. ECE or PHYS)" dataDxfId="112"/>
    <tableColumn id="3" xr3:uid="{D32CAE23-D523-415D-8138-70A3832C7EB1}" name="Course Number (e.g. 2020 or 3710)" dataDxfId="111"/>
    <tableColumn id="4" xr3:uid="{33750084-CE9D-4F76-95D0-60A9E8DEE366}" name="Course Title (i.e. ECE Discovery Studio)" dataDxfId="110"/>
    <tableColumn id="5" xr3:uid="{56AC5DC8-6978-45BD-8997-7BB756E7CFBF}" name="Credit Hours" dataDxfId="109"/>
    <tableColumn id="6" xr3:uid="{BC66CBED-3F84-4620-B0BE-C41C9104F33D}" name="TERM CODE">
      <calculatedColumnFormula array="1">$C$42&amp;_xlfn.IFS($B$42="Fall",8,$B$42="Spring",1,$B$42="Summer",5)</calculatedColumnFormula>
    </tableColumn>
    <tableColumn id="7" xr3:uid="{17EAEFAA-9C9E-4E33-9817-0324C78AB5F2}" name="COURSE">
      <calculatedColumnFormula>B44&amp;C44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3E09BE-6E8A-4827-877B-F83B51595048}" name="Table5" displayName="Table5" ref="A55:G61" totalsRowShown="0" headerRowDxfId="108" dataDxfId="107">
  <autoFilter ref="A55:G61" xr:uid="{703E09BE-6E8A-4827-877B-F83B5159504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D1E162B-2BFA-482C-BF49-026E469980DF}" name="Category" dataDxfId="106"/>
    <tableColumn id="2" xr3:uid="{674D8A95-CDB8-4A0C-B69C-4D7F9E49CF89}" name="Course Subject Prefix (e.g. ECE or PHYS)" dataDxfId="105"/>
    <tableColumn id="3" xr3:uid="{AC8820AF-68A0-4B64-AFA7-F6CE30B2C274}" name="Course Number (e.g. 2020 or 3710)" dataDxfId="104"/>
    <tableColumn id="4" xr3:uid="{6A52DAA7-6DA9-449B-A970-7756AA39F84C}" name="Course Title (i.e. ECE Discovery Studio)" dataDxfId="103"/>
    <tableColumn id="5" xr3:uid="{7AAA76A4-EB92-4793-85AF-DC2D395A6026}" name="Credit Hours" dataDxfId="102"/>
    <tableColumn id="6" xr3:uid="{8C6BF3E3-B657-4212-B884-92FAF641AE01}" name="TERM CODE">
      <calculatedColumnFormula>$F$56</calculatedColumnFormula>
    </tableColumn>
    <tableColumn id="7" xr3:uid="{B4A820F3-66D1-42E3-A1D8-E74F4D270A60}" name="COURSE">
      <calculatedColumnFormula>B56&amp;C56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9E8748-4F69-494E-9E9C-63448B94DA2B}" name="Table6" displayName="Table6" ref="A66:G74" totalsRowShown="0" headerRowDxfId="101" dataDxfId="100">
  <autoFilter ref="A66:G74" xr:uid="{0D9E8748-4F69-494E-9E9C-63448B94DA2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56C69C1-3C5A-4C36-8D4F-E0C9E4C68595}" name="Category" dataDxfId="99"/>
    <tableColumn id="2" xr3:uid="{B491B27F-B5AA-48FC-8EDD-4829DB47976A}" name="Course Subject Prefix (e.g. ECE or PHYS)" dataDxfId="98"/>
    <tableColumn id="3" xr3:uid="{8E3EF7EC-EB62-492E-B077-14EEDC18680E}" name="Course Number (e.g. 2020 or 3710)" dataDxfId="97"/>
    <tableColumn id="4" xr3:uid="{A324AE97-5AA3-476E-A1B1-6A3D699BF515}" name="Course Title (i.e. ECE Discovery Studio)" dataDxfId="96"/>
    <tableColumn id="5" xr3:uid="{23B546F2-E892-4614-8455-997542FD59F4}" name="Credit Hours" dataDxfId="95"/>
    <tableColumn id="6" xr3:uid="{B92EB9D9-4DBC-4AD3-B73E-D2D7C89CFD8B}" name="TERM CODE">
      <calculatedColumnFormula>F66</calculatedColumnFormula>
    </tableColumn>
    <tableColumn id="7" xr3:uid="{85D687D7-F268-41ED-938B-5C26FE99AE5D}" name="COURSE">
      <calculatedColumnFormula>B67&amp;C67</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A74272-D197-4B7D-97C6-89191AC23A9A}" name="Table7" displayName="Table7" ref="A78:G86" totalsRowShown="0" headerRowDxfId="94" dataDxfId="93">
  <autoFilter ref="A78:G86" xr:uid="{49A74272-D197-4B7D-97C6-89191AC23A9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0A73237-B76F-4085-BBE4-7AB330BB560D}" name="Category" dataDxfId="92"/>
    <tableColumn id="2" xr3:uid="{0C619C61-0630-49B0-91AF-D376A157C3E8}" name="Course Subject Prefix (e.g. ECE or PHYS)" dataDxfId="91"/>
    <tableColumn id="3" xr3:uid="{96034B02-F9DA-415B-A57F-4CE42D6DA488}" name="Course Number (e.g. 2020 or 3710)" dataDxfId="90"/>
    <tableColumn id="4" xr3:uid="{D1D6606E-BD9B-417C-A6FC-3B8568BFF667}" name="Course Title (i.e. ECE Discovery Studio)" dataDxfId="89"/>
    <tableColumn id="5" xr3:uid="{8B98925F-322A-4AC4-B2C2-17DDAF7CF057}" name="Credit Hours" dataDxfId="88"/>
    <tableColumn id="6" xr3:uid="{A9D24235-7E62-476B-BE5E-36E8D105B333}" name="TERM CODE" dataDxfId="87">
      <calculatedColumnFormula array="1">$C$77&amp;_xlfn.IFS($B$77="Fall",8,$B$77="Spring",1,$B$77="Summer",5)</calculatedColumnFormula>
    </tableColumn>
    <tableColumn id="7" xr3:uid="{3052CCAA-EE27-432A-84C1-90ADCAE64CB8}" name="COURSE">
      <calculatedColumnFormula>B79&amp;C79</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97544D-F355-4244-910E-0A4DB04CD4D7}" name="Table8" displayName="Table8" ref="A90:G96" totalsRowShown="0" headerRowDxfId="86" dataDxfId="85">
  <autoFilter ref="A90:G96" xr:uid="{9097544D-F355-4244-910E-0A4DB04CD4D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FDACABA-FF21-4DCC-BC37-C21C64DE43E2}" name="Category" dataDxfId="84"/>
    <tableColumn id="2" xr3:uid="{8B6FD734-E010-4DF1-B5A2-9B4DE838B45D}" name="Course Subject Prefix (e.g. ECE or PHYS)" dataDxfId="83"/>
    <tableColumn id="3" xr3:uid="{18E802EC-FA45-4FCA-A187-827324530D71}" name="Course Number (e.g. 2020 or 3710)" dataDxfId="82"/>
    <tableColumn id="4" xr3:uid="{47122C74-7D54-40BE-9AE8-D7B1323D586C}" name="Course Title (i.e. ECE Discovery Studio)" dataDxfId="81"/>
    <tableColumn id="5" xr3:uid="{23E403BE-BB40-42BF-B97F-9CCF70060F8E}" name="Credit Hours" dataDxfId="80"/>
    <tableColumn id="6" xr3:uid="{AD2A55CB-C2FF-43EB-8853-5B4BCAFAF621}" name="TERM CODE" dataDxfId="79">
      <calculatedColumnFormula array="1">$C$89&amp;_xlfn.IFS($B$89="Fall",8,$B$89="Spring",1,$B$89="Summer",5)</calculatedColumnFormula>
    </tableColumn>
    <tableColumn id="7" xr3:uid="{0B9559DD-0441-4D57-B382-54169548A849}" name="COURSE">
      <calculatedColumnFormula>B91&amp;C91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0B61A26-A315-441A-9CA3-B36D9684B494}" name="Table9" displayName="Table9" ref="A101:G109" totalsRowShown="0" headerRowDxfId="78" dataDxfId="77">
  <autoFilter ref="A101:G109" xr:uid="{A0B61A26-A315-441A-9CA3-B36D9684B49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7FF3DE0-3867-4583-8BFC-2E209E7BB281}" name="Category" dataDxfId="76"/>
    <tableColumn id="2" xr3:uid="{7FE244B3-35EC-4BAF-8FA8-0993EA76FF75}" name="Course Subject Prefix (e.g. ECE or PHYS)" dataDxfId="75"/>
    <tableColumn id="3" xr3:uid="{1F4AE8EB-7A63-4139-AE44-D372DD689C9B}" name="Course Number (e.g. 2020 or 3710)" dataDxfId="74"/>
    <tableColumn id="4" xr3:uid="{629C6AA5-0503-49B4-A277-CB0F87366F53}" name="Course Title (i.e. ECE Discovery Studio)" dataDxfId="73"/>
    <tableColumn id="5" xr3:uid="{BE97B3DF-48FC-48EA-8C74-9EAFDAA94198}" name="Credit Hours" dataDxfId="72"/>
    <tableColumn id="6" xr3:uid="{4C08A676-B8D5-414D-87D8-97A934CF3680}" name="TERM CODE" dataDxfId="71">
      <calculatedColumnFormula array="1">$C$100&amp;_xlfn.IFS($B$100="Fall",8,$B$100="Spring",1,$B$100="Summer",5)</calculatedColumnFormula>
    </tableColumn>
    <tableColumn id="7" xr3:uid="{FC26C9D4-E172-4950-B901-397413D6E483}" name="COURSE">
      <calculatedColumnFormula>B102&amp;C102</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0D79B61-6462-4AFE-B508-E290130E3B5A}" name="Table10" displayName="Table10" ref="A113:G121" totalsRowShown="0" headerRowDxfId="70" dataDxfId="69">
  <autoFilter ref="A113:G121" xr:uid="{90D79B61-6462-4AFE-B508-E290130E3B5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D25DBCA-B5B1-49B2-A0E0-7454358DFC61}" name="Category" dataDxfId="68"/>
    <tableColumn id="2" xr3:uid="{728F6EE4-712D-4493-BC24-85BEDAA60E3D}" name="Course Subject Prefix (e.g. ECE or PHYS)" dataDxfId="67"/>
    <tableColumn id="3" xr3:uid="{EA44F809-7426-4D42-B686-81401E715CC9}" name="Course Number (e.g. 2020 or 3710)" dataDxfId="66"/>
    <tableColumn id="4" xr3:uid="{07663950-D3C7-498D-838F-93C52F2581E9}" name="Course Title (i.e. ECE Discovery Studio)" dataDxfId="65"/>
    <tableColumn id="5" xr3:uid="{33F8719D-BEC5-41C5-B2FE-6987C25F6E71}" name="Credit Hours" dataDxfId="64"/>
    <tableColumn id="6" xr3:uid="{5C5762A8-3153-45D3-8F6E-81ECD77B03E6}" name="TERM CODE" dataDxfId="63">
      <calculatedColumnFormula array="1">$C$112&amp;_xlfn.IFS($B$112="Fall",8,$B$112="Spring",1,$B$112="Summer",5)</calculatedColumnFormula>
    </tableColumn>
    <tableColumn id="7" xr3:uid="{CEDABDD5-976C-4645-AFC7-9C256C12993A}" name="COURSE">
      <calculatedColumnFormula>B114&amp;C114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9D9401-776F-42A8-B728-2AB7E410B861}" name="Table11" displayName="Table11" ref="A125:G131" totalsRowShown="0" headerRowDxfId="62" dataDxfId="61">
  <autoFilter ref="A125:G131" xr:uid="{1D9D9401-776F-42A8-B728-2AB7E410B86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9E16B02-E8E5-434C-B766-3248A2050647}" name="Category" dataDxfId="60"/>
    <tableColumn id="2" xr3:uid="{75224C02-D8A6-4DCA-B9BF-4FC73ADD2E19}" name="Course Subject Prefix (e.g. ECE or PHYS)" dataDxfId="59"/>
    <tableColumn id="3" xr3:uid="{AAEB6EBD-AE4D-4F77-B29E-D12FA8A9B1BF}" name="Course Number (e.g. 2020 or 3710)" dataDxfId="58"/>
    <tableColumn id="4" xr3:uid="{1868E206-E47A-458A-8A94-4CC025853F9F}" name="Course Title (i.e. ECE Discovery Studio)" dataDxfId="57"/>
    <tableColumn id="5" xr3:uid="{2B67BA42-A4BF-43F7-A2FE-CC8E45E031FB}" name="Credit Hours" dataDxfId="56"/>
    <tableColumn id="6" xr3:uid="{BB586D89-F55D-44A3-9FD7-061338EDE913}" name="TERM CODE" dataDxfId="55">
      <calculatedColumnFormula array="1">$C$124&amp;_xlfn.IFS($B$124="Fall",8,$B$124="Spring",1,$B$124="Summer",5)</calculatedColumnFormula>
    </tableColumn>
    <tableColumn id="7" xr3:uid="{96AA7E10-8F91-45C8-A9A1-7E3F3FB0BFC2}" name="COURSE">
      <calculatedColumnFormula>B126&amp;C126</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BDA8323-8549-464F-BAB5-23179BD5CA8F}" name="Table12" displayName="Table12" ref="A136:G144" totalsRowShown="0" headerRowDxfId="54" dataDxfId="53">
  <autoFilter ref="A136:G144" xr:uid="{5BDA8323-8549-464F-BAB5-23179BD5CA8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A6BB038-1BFD-4719-B620-CE0E1AF4FDFB}" name="Category" dataDxfId="52"/>
    <tableColumn id="2" xr3:uid="{6D814B03-18BB-4E52-8325-AD5AA5323FD6}" name="Course Subject Prefix (e.g. ECE or PHYS)" dataDxfId="51"/>
    <tableColumn id="3" xr3:uid="{0EE1F3AB-3539-4775-B94C-9CF8ACB297B2}" name="Course Number (e.g. 2020 or 3710)" dataDxfId="50"/>
    <tableColumn id="4" xr3:uid="{142233E8-E3FB-421E-98AA-AB943805B4A0}" name="Course Title (i.e. ECE Discovery Studio)" dataDxfId="49"/>
    <tableColumn id="5" xr3:uid="{BA9BF8D2-67BC-4F65-95AE-856FFB0C3A4C}" name="Credit Hours" dataDxfId="48"/>
    <tableColumn id="6" xr3:uid="{44A7A424-C1E0-4D82-BF2A-FA8A998A5BB2}" name="TERM CODE" dataDxfId="47">
      <calculatedColumnFormula array="1">$C$135&amp;_xlfn.IFS($B$135="Fall",8,$B$135="Spring",1,$B$135="Summer",5)</calculatedColumnFormula>
    </tableColumn>
    <tableColumn id="7" xr3:uid="{8A6B455C-F0E0-4C86-96E8-8415BF1DE3BA}" name="COURSE">
      <calculatedColumnFormula>#REF!&amp;C137</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1789CFB-CC4F-49C9-9CB1-8B26E2229084}" name="Table13" displayName="Table13" ref="A148:G156" totalsRowShown="0" headerRowDxfId="46" dataDxfId="45">
  <autoFilter ref="A148:G156" xr:uid="{21789CFB-CC4F-49C9-9CB1-8B26E222908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3D886B1-7BB0-41B1-9205-B2913AEE1D0A}" name="Category" dataDxfId="44"/>
    <tableColumn id="2" xr3:uid="{5DB103AB-CCE9-47BE-B41A-8B8391679D5B}" name="Course Subject Prefix (e.g. ECE or PHYS)" dataDxfId="43"/>
    <tableColumn id="3" xr3:uid="{839E787C-4CCA-46E9-86D0-5936E68A746D}" name="Course Number (e.g. 2020 or 3710)" dataDxfId="42"/>
    <tableColumn id="4" xr3:uid="{72F54635-D0BF-46F9-B1FA-D67B34AE12C8}" name="Course Title (i.e. ECE Discovery Studio)" dataDxfId="41"/>
    <tableColumn id="5" xr3:uid="{D0F53859-3889-496F-8D06-F7917F229B47}" name="Credit Hours" dataDxfId="40"/>
    <tableColumn id="6" xr3:uid="{7E0187E7-F987-4031-B7A6-A01A808BE15E}" name="TERM CODE" dataDxfId="39">
      <calculatedColumnFormula array="1">$C$147&amp;_xlfn.IFS($B$147="Fall",8,$B$147="Spring",1,$B$147="Summer",5)</calculatedColumnFormula>
    </tableColumn>
    <tableColumn id="7" xr3:uid="{56B2EC6D-F894-4CEF-904E-BFED4E319335}" name="COURSE">
      <calculatedColumnFormula>B149&amp;C149</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CDE5126-ED6D-4B7B-8D3E-4DC09797172C}" name="Table14" displayName="Table14" ref="A160:G166" totalsRowShown="0" headerRowDxfId="38" dataDxfId="37">
  <autoFilter ref="A160:G166" xr:uid="{0CDE5126-ED6D-4B7B-8D3E-4DC0979717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078D4C9-0A3E-4B23-92EB-36EBC3C0D1F3}" name="Category" dataDxfId="36"/>
    <tableColumn id="2" xr3:uid="{9DBABDDD-EA1C-4583-AB00-1F6B4E8D70B5}" name="Course Subject Prefix (e.g. ECE or PHYS)" dataDxfId="35"/>
    <tableColumn id="3" xr3:uid="{BD85A263-B35F-4A38-B589-F1FF7D247869}" name="Course Number (e.g. 2020 or 3710)" dataDxfId="34"/>
    <tableColumn id="4" xr3:uid="{1381C713-162A-49E7-8BC5-0AC45D18755E}" name="Course Title (i.e. ECE Discovery Studio)" dataDxfId="33"/>
    <tableColumn id="5" xr3:uid="{BD4998BA-1235-48B1-A749-56F2A0DAF932}" name="Credit Hours" dataDxfId="32"/>
    <tableColumn id="6" xr3:uid="{A92E319E-AB59-44D5-96E5-865982F26C93}" name="TERM CODE" dataDxfId="31">
      <calculatedColumnFormula array="1">$C$159&amp;_xlfn.IFS($B$159="Fall",8,$B$159="Spring",1,$B$159="Summer",5)</calculatedColumnFormula>
    </tableColumn>
    <tableColumn id="7" xr3:uid="{2B9D4133-4B47-4C22-B378-CFA5A06964B8}" name="COURSE">
      <calculatedColumnFormula>B161&amp;C161</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69BD35B-209D-4551-A3F0-4D0D915DA92A}" name="Table15" displayName="Table15" ref="A171:G179" totalsRowShown="0" headerRowDxfId="30" dataDxfId="29">
  <autoFilter ref="A171:G179" xr:uid="{B69BD35B-209D-4551-A3F0-4D0D915DA92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82B5C45-8DB5-44E5-91B5-76C42585290E}" name="Category" dataDxfId="28"/>
    <tableColumn id="2" xr3:uid="{6B788952-88E2-4C18-BEB9-BF53AF142638}" name="Course Subject Prefix (e.g. ECE or PHYS)" dataDxfId="27"/>
    <tableColumn id="3" xr3:uid="{AF97D894-8519-4632-BE28-A5C01A1824B4}" name="Course Number (e.g. 2020 or 3710)" dataDxfId="26"/>
    <tableColumn id="4" xr3:uid="{6B5122D9-87FC-494A-B34F-EA244FC4278A}" name="Course Title (i.e. ECE Discovery Studio)" dataDxfId="25"/>
    <tableColumn id="5" xr3:uid="{B1CFDE87-A94C-49F4-9DB4-1AA068262D36}" name="Credit Hours" dataDxfId="24"/>
    <tableColumn id="6" xr3:uid="{76411434-D7DA-4676-A2DC-A4B4DD60F350}" name="TERM CODE" dataDxfId="23">
      <calculatedColumnFormula array="1">$C$170&amp;_xlfn.IFS($B$170="Fall",8,$B$170="Spring",1,$B$170="Summer",5)</calculatedColumnFormula>
    </tableColumn>
    <tableColumn id="7" xr3:uid="{F15B18F5-74E7-448A-A122-6FF764F658FF}" name="COURSE">
      <calculatedColumnFormula>B172&amp;C172</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BC50690-01BA-4ECF-B8C4-336EA16C60FF}" name="Table16" displayName="Table16" ref="A183:G191" totalsRowShown="0" headerRowDxfId="22" dataDxfId="21">
  <autoFilter ref="A183:G191" xr:uid="{FBC50690-01BA-4ECF-B8C4-336EA16C60F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22AA28E-9F32-4378-99BD-25A001B96571}" name="Category" dataDxfId="20"/>
    <tableColumn id="2" xr3:uid="{2B167E7A-5177-43BA-8A88-1429019D0B43}" name="Course Subject Prefix (e.g. ECE or PHYS)" dataDxfId="19"/>
    <tableColumn id="3" xr3:uid="{349C3332-C111-463C-B168-D0404094E4A9}" name="Course Number (e.g. 2020 or 3710)" dataDxfId="18"/>
    <tableColumn id="4" xr3:uid="{D8564DC6-042A-472C-8246-A3A6A448820A}" name="Course Title (i.e. ECE Discovery Studio)" dataDxfId="17"/>
    <tableColumn id="5" xr3:uid="{1A692F02-ACB0-4D57-8FA3-860FCA7877E8}" name="Credit Hours" dataDxfId="16"/>
    <tableColumn id="6" xr3:uid="{71091295-EED2-4366-8257-E91E1147D145}" name="TERM CODE" dataDxfId="15">
      <calculatedColumnFormula array="1">$C$182&amp;_xlfn.IFS($B$182="Fall",8,$B$182="Spring",1,$B$182="Summer",5)</calculatedColumnFormula>
    </tableColumn>
    <tableColumn id="7" xr3:uid="{29D4A969-5991-4601-91AE-BD8FE638FB29}" name="COURSE">
      <calculatedColumnFormula>B184&amp;C184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6039400-96D0-4EF2-AA1B-20A40A5ECA61}" name="Table17" displayName="Table17" ref="A195:G201" totalsRowShown="0" headerRowDxfId="14" dataDxfId="13">
  <autoFilter ref="A195:G201" xr:uid="{76039400-96D0-4EF2-AA1B-20A40A5ECA6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2DB60A3-B415-40C8-8CA0-823B7D9A1E9D}" name="Category" dataDxfId="12"/>
    <tableColumn id="2" xr3:uid="{BCD91510-2A4B-4F29-B002-340136F6E839}" name="Course Subject Prefix (e.g. ECE or PHYS)" dataDxfId="11"/>
    <tableColumn id="3" xr3:uid="{5A370AD6-18F9-4251-9CA8-BE59298BC7A6}" name="Course Number (e.g. 2020 or 3710)" dataDxfId="10"/>
    <tableColumn id="4" xr3:uid="{EBFE6607-065D-4627-BC69-DDD46FC1FF0F}" name="Course Title (i.e. ECE Discovery Studio)" dataDxfId="9"/>
    <tableColumn id="5" xr3:uid="{F4FC1145-D3A5-4BDC-ACEC-E12098F6C863}" name="Credit Hours" dataDxfId="8"/>
    <tableColumn id="6" xr3:uid="{CDDEF538-6816-4516-8652-6AA9EB699221}" name="TERM CODE" dataDxfId="7">
      <calculatedColumnFormula array="1">$C$194&amp;_xlfn.IFS($B$194="Fall",8,$B$194="Spring",1,$B$194="Summer",5)</calculatedColumnFormula>
    </tableColumn>
    <tableColumn id="7" xr3:uid="{85F6A89E-47CF-4C22-B973-BAE28C0B1FBF}" name="COURSE">
      <calculatedColumnFormula>B196&amp;C196</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13" Type="http://schemas.openxmlformats.org/officeDocument/2006/relationships/table" Target="../tables/table7.xml"/><Relationship Id="rId18" Type="http://schemas.openxmlformats.org/officeDocument/2006/relationships/table" Target="../tables/table12.xml"/><Relationship Id="rId3" Type="http://schemas.openxmlformats.org/officeDocument/2006/relationships/hyperlink" Target="https://ece.gatech.edu/sites/default/files/documents/BSCmpEDegree_Planning.pdf" TargetMode="External"/><Relationship Id="rId21" Type="http://schemas.openxmlformats.org/officeDocument/2006/relationships/table" Target="../tables/table15.xml"/><Relationship Id="rId7" Type="http://schemas.openxmlformats.org/officeDocument/2006/relationships/table" Target="../tables/table1.xml"/><Relationship Id="rId12" Type="http://schemas.openxmlformats.org/officeDocument/2006/relationships/table" Target="../tables/table6.xml"/><Relationship Id="rId17" Type="http://schemas.openxmlformats.org/officeDocument/2006/relationships/table" Target="../tables/table11.xml"/><Relationship Id="rId2" Type="http://schemas.openxmlformats.org/officeDocument/2006/relationships/hyperlink" Target="https://ece.gatech.edu/sites/default/files/documents/BSEEDegree_Requirments.pdf" TargetMode="External"/><Relationship Id="rId16" Type="http://schemas.openxmlformats.org/officeDocument/2006/relationships/table" Target="../tables/table10.xml"/><Relationship Id="rId20" Type="http://schemas.openxmlformats.org/officeDocument/2006/relationships/table" Target="../tables/table14.xml"/><Relationship Id="rId1" Type="http://schemas.openxmlformats.org/officeDocument/2006/relationships/hyperlink" Target="https://ece.gatech.edu/sites/default/files/documents/BSEEDegree_Planning.pdf" TargetMode="External"/><Relationship Id="rId6" Type="http://schemas.openxmlformats.org/officeDocument/2006/relationships/printerSettings" Target="../printerSettings/printerSettings1.bin"/><Relationship Id="rId11" Type="http://schemas.openxmlformats.org/officeDocument/2006/relationships/table" Target="../tables/table5.xml"/><Relationship Id="rId5" Type="http://schemas.openxmlformats.org/officeDocument/2006/relationships/hyperlink" Target="https://ece.gatech.edu/courses" TargetMode="External"/><Relationship Id="rId15" Type="http://schemas.openxmlformats.org/officeDocument/2006/relationships/table" Target="../tables/table9.xml"/><Relationship Id="rId10" Type="http://schemas.openxmlformats.org/officeDocument/2006/relationships/table" Target="../tables/table4.xml"/><Relationship Id="rId19" Type="http://schemas.openxmlformats.org/officeDocument/2006/relationships/table" Target="../tables/table13.xml"/><Relationship Id="rId4" Type="http://schemas.openxmlformats.org/officeDocument/2006/relationships/hyperlink" Target="https://ece.gatech.edu/sites/default/files/documents/BSCmpEDegree_Requirements.pdf" TargetMode="External"/><Relationship Id="rId9" Type="http://schemas.openxmlformats.org/officeDocument/2006/relationships/table" Target="../tables/table3.xml"/><Relationship Id="rId14" Type="http://schemas.openxmlformats.org/officeDocument/2006/relationships/table" Target="../tables/table8.xml"/><Relationship Id="rId22"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8EFA-2190-49AC-AFD6-E4B07F64CADA}">
  <dimension ref="A1:AQ220"/>
  <sheetViews>
    <sheetView tabSelected="1" zoomScaleNormal="100" workbookViewId="0">
      <selection activeCell="J197" sqref="J197:K197"/>
    </sheetView>
  </sheetViews>
  <sheetFormatPr baseColWidth="10" defaultColWidth="8.83203125" defaultRowHeight="15" x14ac:dyDescent="0.2"/>
  <cols>
    <col min="1" max="1" width="29.5" customWidth="1"/>
    <col min="2" max="3" width="19.1640625" customWidth="1"/>
    <col min="4" max="4" width="36.83203125" customWidth="1"/>
    <col min="5" max="5" width="13.83203125" customWidth="1"/>
    <col min="6" max="6" width="11.1640625" customWidth="1"/>
    <col min="7" max="7" width="10.5" customWidth="1"/>
    <col min="8" max="8" width="1.83203125" customWidth="1"/>
    <col min="9" max="9" width="29.1640625" customWidth="1"/>
    <col min="10" max="10" width="18.1640625" customWidth="1"/>
    <col min="11" max="11" width="17.5" customWidth="1"/>
    <col min="14" max="14" width="17.83203125" style="35" customWidth="1"/>
    <col min="15" max="15" width="49.83203125" style="35" customWidth="1"/>
    <col min="18" max="18" width="13.83203125" customWidth="1"/>
  </cols>
  <sheetData>
    <row r="1" spans="1:43" ht="26" x14ac:dyDescent="0.3">
      <c r="A1" s="10" t="s">
        <v>0</v>
      </c>
      <c r="N1" s="31"/>
      <c r="O1" s="32"/>
      <c r="P1" s="5"/>
      <c r="AP1" s="1"/>
      <c r="AQ1" s="2"/>
    </row>
    <row r="2" spans="1:43" ht="19" x14ac:dyDescent="0.25">
      <c r="A2" s="9" t="s">
        <v>51</v>
      </c>
      <c r="B2" s="29" t="s">
        <v>88</v>
      </c>
      <c r="N2" s="33" t="s">
        <v>67</v>
      </c>
      <c r="O2" s="32"/>
      <c r="P2" s="5"/>
      <c r="AQ2" s="3"/>
    </row>
    <row r="3" spans="1:43" ht="19" x14ac:dyDescent="0.25">
      <c r="A3" s="9" t="s">
        <v>2</v>
      </c>
      <c r="B3" s="30" t="s">
        <v>80</v>
      </c>
      <c r="N3" s="31"/>
      <c r="O3" s="32"/>
      <c r="P3" s="5"/>
      <c r="AQ3" s="3"/>
    </row>
    <row r="4" spans="1:43" ht="19" x14ac:dyDescent="0.25">
      <c r="A4" s="9" t="s">
        <v>1</v>
      </c>
      <c r="B4" s="30" t="s">
        <v>4</v>
      </c>
      <c r="C4" s="30" t="s">
        <v>3</v>
      </c>
      <c r="D4" s="4" t="e">
        <f>IF(OR(B4=C4, AND(B3="EE",IF(COUNTIF(EEThreads,B4)=0,TRUE)),AND(B3="EE",IF(COUNTIF(EEThreads,C4)=0,TRUE)), AND(B3="CmpE",IF(COUNTIF(CmpEThreads,B4)=0,TRUE)),AND(B3="CmpE",IF(COUNTIF(CmpEThreads,C4)=0,TRUE))), "Error - Choose Different Threads","")</f>
        <v>#REF!</v>
      </c>
      <c r="N4" s="34" t="s">
        <v>65</v>
      </c>
      <c r="AQ4" s="3"/>
    </row>
    <row r="5" spans="1:43" ht="19" x14ac:dyDescent="0.25">
      <c r="A5" s="9" t="s">
        <v>7</v>
      </c>
      <c r="B5" s="30" t="s">
        <v>6</v>
      </c>
      <c r="C5" s="30" t="s">
        <v>5</v>
      </c>
      <c r="D5" s="4" t="e">
        <f>IF(OR(B5=C5, AND(B3="EE",IF(COUNTIF(EEThreads,B5)=0,TRUE)),AND(B3="EE",IF(COUNTIF(EEThreads,C5)=0,TRUE)), AND(B3="CmpE",IF(COUNTIF(CmpEThreads,B5)=0,TRUE)),AND(B3="CmpE",IF(COUNTIF(CmpEThreads,C5)=0,TRUE))), "Error - Choose Different Threads","")</f>
        <v>#REF!</v>
      </c>
      <c r="N5" s="35" t="s">
        <v>32</v>
      </c>
      <c r="O5" s="35" t="s">
        <v>36</v>
      </c>
    </row>
    <row r="6" spans="1:43" x14ac:dyDescent="0.2">
      <c r="N6" s="35" t="s">
        <v>31</v>
      </c>
      <c r="O6" s="35" t="s">
        <v>28</v>
      </c>
    </row>
    <row r="7" spans="1:43" x14ac:dyDescent="0.2">
      <c r="A7" s="6" t="s">
        <v>42</v>
      </c>
      <c r="C7" s="16" t="str">
        <f>IF(E204&lt;129,"Credit Hours Issues","")</f>
        <v/>
      </c>
      <c r="D7" t="s">
        <v>44</v>
      </c>
      <c r="N7" s="35" t="s">
        <v>35</v>
      </c>
      <c r="O7" s="35" t="s">
        <v>61</v>
      </c>
    </row>
    <row r="8" spans="1:43" x14ac:dyDescent="0.2">
      <c r="C8" s="16" t="e">
        <f>IF(#REF!=FALSE,"Degree Requirement Issues","")</f>
        <v>#REF!</v>
      </c>
      <c r="D8" t="s">
        <v>43</v>
      </c>
      <c r="N8" s="35" t="s">
        <v>33</v>
      </c>
      <c r="O8" s="35" t="s">
        <v>62</v>
      </c>
    </row>
    <row r="9" spans="1:43" x14ac:dyDescent="0.2">
      <c r="C9" s="16" t="e">
        <f>IF(#REF!=FALSE,"Pre-Requisite Issues","")</f>
        <v>#REF!</v>
      </c>
      <c r="D9" t="s">
        <v>46</v>
      </c>
      <c r="N9" s="35" t="s">
        <v>58</v>
      </c>
      <c r="O9" s="35" t="s">
        <v>63</v>
      </c>
    </row>
    <row r="10" spans="1:43" x14ac:dyDescent="0.2">
      <c r="C10" s="17" t="str" cm="1">
        <f t="array" ref="C10">IF(SUM(--(COUNTIF(G:G,_xlfn.UNIQUE(G:G))&gt;1))&gt;2,"Duplicate Courses", "")</f>
        <v>Duplicate Courses</v>
      </c>
      <c r="D10" t="s">
        <v>60</v>
      </c>
      <c r="N10" s="35" t="s">
        <v>59</v>
      </c>
      <c r="O10" s="35" t="s">
        <v>64</v>
      </c>
    </row>
    <row r="11" spans="1:43" x14ac:dyDescent="0.2">
      <c r="C11" s="16" t="e">
        <f>IF(AND(#REF!=TRUE,E204&gt;=129),"NO ERRORS","PLEASE REVISE")</f>
        <v>#REF!</v>
      </c>
      <c r="N11" s="35" t="s">
        <v>33</v>
      </c>
      <c r="O11" s="35" t="s">
        <v>62</v>
      </c>
      <c r="P11" s="5"/>
    </row>
    <row r="12" spans="1:43" x14ac:dyDescent="0.2">
      <c r="C12" s="4"/>
      <c r="N12" s="35" t="s">
        <v>58</v>
      </c>
      <c r="O12" s="35" t="s">
        <v>63</v>
      </c>
      <c r="P12" s="5"/>
    </row>
    <row r="13" spans="1:43" ht="16" x14ac:dyDescent="0.2">
      <c r="A13" s="7" t="s">
        <v>57</v>
      </c>
      <c r="C13" s="11"/>
      <c r="N13" s="35" t="s">
        <v>59</v>
      </c>
      <c r="O13" s="35" t="s">
        <v>64</v>
      </c>
      <c r="P13" s="5"/>
    </row>
    <row r="14" spans="1:43" x14ac:dyDescent="0.2">
      <c r="A14" s="13" t="s">
        <v>52</v>
      </c>
      <c r="B14" s="13" t="s">
        <v>54</v>
      </c>
      <c r="C14" s="13" t="s">
        <v>53</v>
      </c>
      <c r="D14" s="13" t="s">
        <v>55</v>
      </c>
      <c r="E14" s="13" t="s">
        <v>56</v>
      </c>
      <c r="N14" s="31"/>
      <c r="O14" s="32"/>
      <c r="P14" s="5"/>
    </row>
    <row r="15" spans="1:43" x14ac:dyDescent="0.2">
      <c r="A15" s="13"/>
      <c r="B15" s="13"/>
      <c r="C15" s="13"/>
      <c r="D15" s="6"/>
      <c r="E15" s="12"/>
      <c r="N15" s="34" t="s">
        <v>66</v>
      </c>
      <c r="O15" s="32"/>
      <c r="P15" s="5"/>
    </row>
    <row r="16" spans="1:43" x14ac:dyDescent="0.2">
      <c r="A16" s="42" t="s">
        <v>83</v>
      </c>
      <c r="B16" s="42"/>
      <c r="C16" s="42"/>
      <c r="D16" s="42"/>
      <c r="E16" s="42"/>
      <c r="N16" s="35" t="s">
        <v>37</v>
      </c>
      <c r="O16" s="35" t="s">
        <v>39</v>
      </c>
    </row>
    <row r="17" spans="1:15" x14ac:dyDescent="0.2">
      <c r="N17" s="35" t="s">
        <v>38</v>
      </c>
      <c r="O17" s="35" t="s">
        <v>30</v>
      </c>
    </row>
    <row r="18" spans="1:15" ht="32.5" customHeight="1" x14ac:dyDescent="0.3">
      <c r="A18" s="28" t="s">
        <v>8</v>
      </c>
      <c r="B18" s="40" t="s">
        <v>47</v>
      </c>
      <c r="C18" s="40"/>
      <c r="D18" s="40"/>
      <c r="E18" s="40"/>
      <c r="F18" s="41" t="s">
        <v>81</v>
      </c>
      <c r="G18" s="41"/>
      <c r="N18" s="35" t="s">
        <v>35</v>
      </c>
      <c r="O18" s="35" t="s">
        <v>61</v>
      </c>
    </row>
    <row r="19" spans="1:15" ht="43" customHeight="1" x14ac:dyDescent="0.2">
      <c r="A19" s="21" t="s">
        <v>29</v>
      </c>
      <c r="B19" s="21" t="s">
        <v>9</v>
      </c>
      <c r="C19" s="21" t="s">
        <v>10</v>
      </c>
      <c r="D19" s="21" t="s">
        <v>18</v>
      </c>
      <c r="E19" s="21" t="s">
        <v>17</v>
      </c>
      <c r="F19" s="26" t="s">
        <v>48</v>
      </c>
      <c r="G19" s="21" t="s">
        <v>49</v>
      </c>
      <c r="I19" s="47"/>
      <c r="J19" s="47"/>
      <c r="K19" s="47"/>
      <c r="N19" s="35" t="s">
        <v>33</v>
      </c>
      <c r="O19" s="35" t="s">
        <v>62</v>
      </c>
    </row>
    <row r="20" spans="1:15" x14ac:dyDescent="0.2">
      <c r="A20" s="19" t="s">
        <v>32</v>
      </c>
      <c r="B20" s="20" t="s">
        <v>27</v>
      </c>
      <c r="C20" s="20">
        <v>1101</v>
      </c>
      <c r="D20" s="20" t="s">
        <v>135</v>
      </c>
      <c r="E20" s="20">
        <v>3</v>
      </c>
      <c r="F20">
        <f>1</f>
        <v>1</v>
      </c>
      <c r="G20" t="str">
        <f>B20&amp;C20</f>
        <v>ENGL1101</v>
      </c>
      <c r="I20" s="47"/>
      <c r="J20" s="47"/>
      <c r="K20" s="47"/>
      <c r="N20" s="35" t="s">
        <v>58</v>
      </c>
      <c r="O20" s="35" t="s">
        <v>63</v>
      </c>
    </row>
    <row r="21" spans="1:15" x14ac:dyDescent="0.2">
      <c r="A21" s="19" t="s">
        <v>32</v>
      </c>
      <c r="B21" s="20" t="s">
        <v>24</v>
      </c>
      <c r="C21" s="20">
        <v>1551</v>
      </c>
      <c r="D21" s="20" t="s">
        <v>137</v>
      </c>
      <c r="E21" s="20">
        <v>4</v>
      </c>
      <c r="F21">
        <f>F20+1</f>
        <v>2</v>
      </c>
      <c r="G21" t="str">
        <f t="shared" ref="G21:G26" si="0">B21&amp;C21</f>
        <v>MATH1551</v>
      </c>
      <c r="I21" s="47"/>
      <c r="J21" s="47"/>
      <c r="K21" s="47"/>
      <c r="N21" s="35" t="s">
        <v>59</v>
      </c>
      <c r="O21" s="35" t="s">
        <v>64</v>
      </c>
    </row>
    <row r="22" spans="1:15" x14ac:dyDescent="0.2">
      <c r="A22" s="19" t="s">
        <v>32</v>
      </c>
      <c r="B22" s="20" t="s">
        <v>24</v>
      </c>
      <c r="C22" s="20">
        <v>1552</v>
      </c>
      <c r="D22" s="20" t="s">
        <v>136</v>
      </c>
      <c r="E22" s="20">
        <v>2</v>
      </c>
      <c r="F22">
        <f t="shared" ref="F22:F25" si="1">F21+1</f>
        <v>3</v>
      </c>
      <c r="G22" t="str">
        <f t="shared" si="0"/>
        <v>MATH1552</v>
      </c>
      <c r="I22" s="47"/>
      <c r="J22" s="47"/>
      <c r="K22" s="47"/>
      <c r="N22" s="35" t="s">
        <v>33</v>
      </c>
      <c r="O22" s="35" t="s">
        <v>62</v>
      </c>
    </row>
    <row r="23" spans="1:15" x14ac:dyDescent="0.2">
      <c r="A23" s="19" t="s">
        <v>32</v>
      </c>
      <c r="B23" s="20" t="s">
        <v>138</v>
      </c>
      <c r="C23" s="20">
        <v>1101</v>
      </c>
      <c r="D23" s="20" t="s">
        <v>139</v>
      </c>
      <c r="E23" s="20">
        <v>3</v>
      </c>
      <c r="F23">
        <f t="shared" si="1"/>
        <v>4</v>
      </c>
      <c r="G23" t="str">
        <f t="shared" si="0"/>
        <v>POL1101</v>
      </c>
      <c r="I23" s="47"/>
      <c r="J23" s="47"/>
      <c r="K23" s="47"/>
      <c r="N23" s="35" t="s">
        <v>58</v>
      </c>
      <c r="O23" s="35" t="s">
        <v>63</v>
      </c>
    </row>
    <row r="24" spans="1:15" x14ac:dyDescent="0.2">
      <c r="A24" s="19" t="s">
        <v>32</v>
      </c>
      <c r="B24" s="20" t="s">
        <v>140</v>
      </c>
      <c r="C24" s="20">
        <v>2106</v>
      </c>
      <c r="D24" s="20" t="s">
        <v>141</v>
      </c>
      <c r="E24" s="20">
        <v>3</v>
      </c>
      <c r="F24">
        <f t="shared" si="1"/>
        <v>5</v>
      </c>
      <c r="G24" t="str">
        <f t="shared" si="0"/>
        <v>ECON2106</v>
      </c>
      <c r="I24" s="47"/>
      <c r="J24" s="47"/>
      <c r="K24" s="47"/>
      <c r="N24" s="35" t="s">
        <v>59</v>
      </c>
      <c r="O24" s="35" t="s">
        <v>64</v>
      </c>
    </row>
    <row r="25" spans="1:15" x14ac:dyDescent="0.2">
      <c r="A25" s="19" t="s">
        <v>32</v>
      </c>
      <c r="B25" s="20" t="s">
        <v>140</v>
      </c>
      <c r="C25" s="20">
        <v>2105</v>
      </c>
      <c r="D25" s="20" t="s">
        <v>142</v>
      </c>
      <c r="E25" s="20">
        <v>3</v>
      </c>
      <c r="F25">
        <f t="shared" si="1"/>
        <v>6</v>
      </c>
      <c r="G25" t="str">
        <f t="shared" si="0"/>
        <v>ECON2105</v>
      </c>
      <c r="I25" s="47"/>
      <c r="J25" s="47"/>
      <c r="K25" s="47"/>
    </row>
    <row r="26" spans="1:15" x14ac:dyDescent="0.2">
      <c r="A26" s="19" t="s">
        <v>32</v>
      </c>
      <c r="B26" s="20" t="s">
        <v>143</v>
      </c>
      <c r="C26" s="20" t="s">
        <v>144</v>
      </c>
      <c r="D26" s="20" t="s">
        <v>145</v>
      </c>
      <c r="E26" s="20">
        <v>3</v>
      </c>
      <c r="F26">
        <f>F25+1</f>
        <v>7</v>
      </c>
      <c r="G26" t="str">
        <f t="shared" si="0"/>
        <v>HTS1XXX</v>
      </c>
      <c r="I26" s="47"/>
      <c r="J26" s="47"/>
      <c r="K26" s="47"/>
      <c r="N26" s="34" t="s">
        <v>68</v>
      </c>
      <c r="O26" s="35" t="s">
        <v>69</v>
      </c>
    </row>
    <row r="27" spans="1:15" x14ac:dyDescent="0.2">
      <c r="A27" s="27" t="s">
        <v>40</v>
      </c>
      <c r="B27" s="27"/>
      <c r="C27" s="27"/>
      <c r="D27" s="27"/>
      <c r="E27" s="27">
        <f>SUM(E20:E26)</f>
        <v>21</v>
      </c>
      <c r="N27" s="35" t="s">
        <v>70</v>
      </c>
      <c r="O27" s="35" t="s">
        <v>71</v>
      </c>
    </row>
    <row r="28" spans="1:15" ht="14.5" customHeight="1" x14ac:dyDescent="0.2"/>
    <row r="29" spans="1:15" ht="16" x14ac:dyDescent="0.2">
      <c r="A29" s="23" t="s">
        <v>13</v>
      </c>
      <c r="B29" s="6"/>
      <c r="C29" s="6"/>
      <c r="D29" s="6"/>
      <c r="E29" s="6"/>
      <c r="F29" s="6"/>
      <c r="G29" s="6"/>
      <c r="I29" s="47"/>
      <c r="J29" s="47"/>
      <c r="K29" s="47"/>
      <c r="N29" s="43" t="s">
        <v>86</v>
      </c>
      <c r="O29" s="43"/>
    </row>
    <row r="30" spans="1:15" ht="16" x14ac:dyDescent="0.2">
      <c r="A30" s="22" t="s">
        <v>45</v>
      </c>
      <c r="B30" s="23" t="s">
        <v>11</v>
      </c>
      <c r="C30" s="23">
        <v>2023</v>
      </c>
      <c r="D30" s="6"/>
      <c r="E30" s="6"/>
      <c r="F30" s="6"/>
      <c r="G30" s="6"/>
      <c r="N30" s="44" t="s">
        <v>85</v>
      </c>
      <c r="O30" s="44"/>
    </row>
    <row r="31" spans="1:15" s="15" customFormat="1" ht="32" x14ac:dyDescent="0.2">
      <c r="A31" s="21" t="s">
        <v>29</v>
      </c>
      <c r="B31" s="21" t="s">
        <v>9</v>
      </c>
      <c r="C31" s="21" t="s">
        <v>10</v>
      </c>
      <c r="D31" s="21" t="s">
        <v>18</v>
      </c>
      <c r="E31" s="21" t="s">
        <v>17</v>
      </c>
      <c r="F31" s="26" t="s">
        <v>48</v>
      </c>
      <c r="G31" s="21" t="s">
        <v>49</v>
      </c>
      <c r="I31"/>
      <c r="J31"/>
      <c r="K31"/>
      <c r="N31" s="45" t="s">
        <v>87</v>
      </c>
      <c r="O31" s="45"/>
    </row>
    <row r="32" spans="1:15" ht="14.5" customHeight="1" x14ac:dyDescent="0.2">
      <c r="A32" s="19" t="s">
        <v>58</v>
      </c>
      <c r="B32" s="20" t="s">
        <v>89</v>
      </c>
      <c r="C32" s="20">
        <v>1000</v>
      </c>
      <c r="D32" s="20" t="s">
        <v>97</v>
      </c>
      <c r="E32" s="20">
        <v>1</v>
      </c>
      <c r="F32" t="str" cm="1">
        <f t="array" ref="F32">$C$30&amp;_xlfn.IFS($B$30="Fall",8,$B$30="Spring",1,$B$30="Summer",5)</f>
        <v>20238</v>
      </c>
      <c r="G32" t="str">
        <f>B32&amp;C32</f>
        <v>AS1000</v>
      </c>
      <c r="J32" s="47"/>
      <c r="K32" s="47"/>
      <c r="N32" s="46" t="s">
        <v>84</v>
      </c>
      <c r="O32" s="46"/>
    </row>
    <row r="33" spans="1:15" x14ac:dyDescent="0.2">
      <c r="A33" s="19" t="s">
        <v>58</v>
      </c>
      <c r="B33" s="20" t="s">
        <v>89</v>
      </c>
      <c r="C33" s="20">
        <v>1110</v>
      </c>
      <c r="D33" s="20" t="s">
        <v>90</v>
      </c>
      <c r="E33" s="20">
        <v>1</v>
      </c>
      <c r="F33" t="str" cm="1">
        <f t="array" ref="F33">$C$30&amp;_xlfn.IFS($B$30="Fall",8,$B$30="Spring",1,$B$30="Summer",5)</f>
        <v>20238</v>
      </c>
      <c r="G33" t="str">
        <f t="shared" ref="G33:G39" si="2">B33&amp;C33</f>
        <v>AS1110</v>
      </c>
      <c r="J33" s="47"/>
      <c r="K33" s="47"/>
      <c r="O33" s="38" t="s">
        <v>72</v>
      </c>
    </row>
    <row r="34" spans="1:15" x14ac:dyDescent="0.2">
      <c r="A34" s="19" t="s">
        <v>32</v>
      </c>
      <c r="B34" s="20" t="s">
        <v>23</v>
      </c>
      <c r="C34" s="20">
        <v>1301</v>
      </c>
      <c r="D34" s="20" t="s">
        <v>91</v>
      </c>
      <c r="E34" s="20">
        <v>3</v>
      </c>
      <c r="F34" t="str" cm="1">
        <f t="array" ref="F34">$C$30&amp;_xlfn.IFS($B$30="Fall",8,$B$30="Spring",1,$B$30="Summer",5)</f>
        <v>20238</v>
      </c>
      <c r="G34" t="str">
        <f t="shared" si="2"/>
        <v>CS1301</v>
      </c>
      <c r="J34" s="47"/>
      <c r="K34" s="47"/>
      <c r="O34" s="38"/>
    </row>
    <row r="35" spans="1:15" x14ac:dyDescent="0.2">
      <c r="A35" s="19" t="s">
        <v>32</v>
      </c>
      <c r="B35" s="20" t="s">
        <v>24</v>
      </c>
      <c r="C35" s="20">
        <v>1554</v>
      </c>
      <c r="D35" s="20" t="s">
        <v>92</v>
      </c>
      <c r="E35" s="20">
        <v>4</v>
      </c>
      <c r="F35" t="str" cm="1">
        <f t="array" ref="F35">$C$30&amp;_xlfn.IFS($B$30="Fall",8,$B$30="Spring",1,$B$30="Summer",5)</f>
        <v>20238</v>
      </c>
      <c r="G35" t="str">
        <f t="shared" si="2"/>
        <v>MATH1554</v>
      </c>
      <c r="O35" s="38"/>
    </row>
    <row r="36" spans="1:15" x14ac:dyDescent="0.2">
      <c r="A36" s="19" t="s">
        <v>32</v>
      </c>
      <c r="B36" s="20" t="s">
        <v>22</v>
      </c>
      <c r="C36" s="20">
        <v>1310</v>
      </c>
      <c r="D36" s="20" t="s">
        <v>93</v>
      </c>
      <c r="E36" s="20">
        <v>4</v>
      </c>
      <c r="F36" t="str" cm="1">
        <f t="array" ref="F36">$C$30&amp;_xlfn.IFS($B$30="Fall",8,$B$30="Spring",1,$B$30="Summer",5)</f>
        <v>20238</v>
      </c>
      <c r="G36" t="str">
        <f t="shared" si="2"/>
        <v>CHEM1310</v>
      </c>
      <c r="O36" s="38"/>
    </row>
    <row r="37" spans="1:15" x14ac:dyDescent="0.2">
      <c r="A37" s="19" t="s">
        <v>32</v>
      </c>
      <c r="B37" s="20" t="s">
        <v>26</v>
      </c>
      <c r="C37" s="20">
        <v>1040</v>
      </c>
      <c r="D37" s="20" t="s">
        <v>94</v>
      </c>
      <c r="E37" s="20">
        <v>2</v>
      </c>
      <c r="F37" t="str" cm="1">
        <f t="array" ref="F37">$C$30&amp;_xlfn.IFS($B$30="Fall",8,$B$30="Spring",1,$B$30="Summer",5)</f>
        <v>20238</v>
      </c>
      <c r="G37" t="str">
        <f t="shared" si="2"/>
        <v>APPH1040</v>
      </c>
      <c r="O37" s="38"/>
    </row>
    <row r="38" spans="1:15" x14ac:dyDescent="0.2">
      <c r="A38" s="19"/>
      <c r="B38" s="20"/>
      <c r="C38" s="20"/>
      <c r="D38" s="20"/>
      <c r="E38" s="20"/>
      <c r="F38" t="str" cm="1">
        <f t="array" ref="F38">$C$30&amp;_xlfn.IFS($B$30="Fall",8,$B$30="Spring",1,$B$30="Summer",5)</f>
        <v>20238</v>
      </c>
      <c r="G38" t="str">
        <f t="shared" si="2"/>
        <v/>
      </c>
      <c r="N38" s="34" t="s">
        <v>78</v>
      </c>
      <c r="O38" s="38" t="s">
        <v>79</v>
      </c>
    </row>
    <row r="39" spans="1:15" x14ac:dyDescent="0.2">
      <c r="A39" s="19"/>
      <c r="B39" s="20"/>
      <c r="C39" s="20"/>
      <c r="D39" s="20"/>
      <c r="E39" s="20"/>
      <c r="F39" t="str" cm="1">
        <f t="array" ref="F39">$C$30&amp;_xlfn.IFS($B$30="Fall",8,$B$30="Spring",1,$B$30="Summer",5)</f>
        <v>20238</v>
      </c>
      <c r="G39" t="str">
        <f t="shared" si="2"/>
        <v/>
      </c>
      <c r="O39" s="38"/>
    </row>
    <row r="40" spans="1:15" s="6" customFormat="1" x14ac:dyDescent="0.2">
      <c r="A40" s="25" t="s">
        <v>40</v>
      </c>
      <c r="B40" s="25"/>
      <c r="C40" s="25"/>
      <c r="D40" s="25"/>
      <c r="E40" s="25">
        <f>SUM(E32:E39)</f>
        <v>15</v>
      </c>
      <c r="I40"/>
      <c r="J40"/>
      <c r="K40"/>
      <c r="N40" s="35"/>
      <c r="O40" s="38"/>
    </row>
    <row r="41" spans="1:15" x14ac:dyDescent="0.2">
      <c r="O41" s="38"/>
    </row>
    <row r="42" spans="1:15" s="6" customFormat="1" x14ac:dyDescent="0.2">
      <c r="A42" s="25" t="s">
        <v>45</v>
      </c>
      <c r="B42" s="24" t="s">
        <v>12</v>
      </c>
      <c r="C42" s="24">
        <f>C30+1</f>
        <v>2024</v>
      </c>
      <c r="G42" s="18"/>
      <c r="I42"/>
      <c r="J42"/>
      <c r="K42"/>
      <c r="N42" s="35"/>
      <c r="O42" s="38"/>
    </row>
    <row r="43" spans="1:15" s="14" customFormat="1" ht="32" x14ac:dyDescent="0.2">
      <c r="A43" s="21" t="s">
        <v>29</v>
      </c>
      <c r="B43" s="21" t="s">
        <v>9</v>
      </c>
      <c r="C43" s="21" t="s">
        <v>10</v>
      </c>
      <c r="D43" s="21" t="s">
        <v>18</v>
      </c>
      <c r="E43" s="21" t="s">
        <v>17</v>
      </c>
      <c r="F43" s="14" t="s">
        <v>48</v>
      </c>
      <c r="G43" s="14" t="s">
        <v>49</v>
      </c>
      <c r="I43"/>
      <c r="J43"/>
      <c r="K43"/>
      <c r="N43" s="35"/>
      <c r="O43" s="38"/>
    </row>
    <row r="44" spans="1:15" x14ac:dyDescent="0.2">
      <c r="A44" s="19" t="s">
        <v>31</v>
      </c>
      <c r="B44" s="20" t="s">
        <v>20</v>
      </c>
      <c r="C44" s="20">
        <v>1100</v>
      </c>
      <c r="D44" s="20" t="s">
        <v>21</v>
      </c>
      <c r="E44" s="20">
        <v>1</v>
      </c>
      <c r="F44" t="str" cm="1">
        <f t="array" ref="F44">$C$42&amp;_xlfn.IFS($B$42="Fall",8,$B$42="Spring",1,$B$42="Summer",5)</f>
        <v>20241</v>
      </c>
      <c r="G44" t="str">
        <f>B44&amp;C44</f>
        <v>ECE1100</v>
      </c>
      <c r="J44" s="47"/>
      <c r="K44" s="47"/>
      <c r="O44" s="38"/>
    </row>
    <row r="45" spans="1:15" x14ac:dyDescent="0.2">
      <c r="A45" s="19" t="s">
        <v>58</v>
      </c>
      <c r="B45" s="20" t="s">
        <v>89</v>
      </c>
      <c r="C45" s="20">
        <v>1120</v>
      </c>
      <c r="D45" s="20" t="s">
        <v>96</v>
      </c>
      <c r="E45" s="20">
        <v>1</v>
      </c>
      <c r="F45" t="str" cm="1">
        <f t="array" ref="F45">$C$42&amp;_xlfn.IFS($B$42="Fall",8,$B$42="Spring",1,$B$42="Summer",5)</f>
        <v>20241</v>
      </c>
      <c r="G45" t="str">
        <f t="shared" ref="G45:G51" si="3">B45&amp;C45</f>
        <v>AS1120</v>
      </c>
      <c r="J45" s="47"/>
      <c r="K45" s="47"/>
      <c r="O45" s="38"/>
    </row>
    <row r="46" spans="1:15" x14ac:dyDescent="0.2">
      <c r="A46" s="19" t="s">
        <v>58</v>
      </c>
      <c r="B46" s="20" t="s">
        <v>89</v>
      </c>
      <c r="C46" s="20">
        <v>1000</v>
      </c>
      <c r="D46" s="20" t="s">
        <v>97</v>
      </c>
      <c r="E46" s="20">
        <v>1</v>
      </c>
      <c r="F46" t="str" cm="1">
        <f t="array" ref="F46">$C$42&amp;_xlfn.IFS($B$42="Fall",8,$B$42="Spring",1,$B$42="Summer",5)</f>
        <v>20241</v>
      </c>
      <c r="G46" t="str">
        <f t="shared" si="3"/>
        <v>AS1000</v>
      </c>
      <c r="J46" s="47"/>
      <c r="K46" s="47"/>
      <c r="O46" s="38"/>
    </row>
    <row r="47" spans="1:15" x14ac:dyDescent="0.2">
      <c r="A47" s="19" t="s">
        <v>32</v>
      </c>
      <c r="B47" s="20" t="s">
        <v>27</v>
      </c>
      <c r="C47" s="20">
        <v>1102</v>
      </c>
      <c r="D47" s="20" t="s">
        <v>98</v>
      </c>
      <c r="E47" s="20">
        <v>3</v>
      </c>
      <c r="F47" t="str" cm="1">
        <f t="array" ref="F47">$C$42&amp;_xlfn.IFS($B$42="Fall",8,$B$42="Spring",1,$B$42="Summer",5)</f>
        <v>20241</v>
      </c>
      <c r="G47" t="str">
        <f t="shared" si="3"/>
        <v>ENGL1102</v>
      </c>
    </row>
    <row r="48" spans="1:15" x14ac:dyDescent="0.2">
      <c r="A48" s="19" t="s">
        <v>32</v>
      </c>
      <c r="B48" s="20" t="s">
        <v>25</v>
      </c>
      <c r="C48" s="20">
        <v>2211</v>
      </c>
      <c r="D48" s="20" t="s">
        <v>99</v>
      </c>
      <c r="E48" s="20">
        <v>4</v>
      </c>
      <c r="F48" t="str" cm="1">
        <f t="array" ref="F48">$C$42&amp;_xlfn.IFS($B$42="Fall",8,$B$42="Spring",1,$B$42="Summer",5)</f>
        <v>20241</v>
      </c>
      <c r="G48" t="str">
        <f t="shared" si="3"/>
        <v>PHYS2211</v>
      </c>
      <c r="N48" s="39" t="s">
        <v>73</v>
      </c>
      <c r="O48" s="38" t="s">
        <v>82</v>
      </c>
    </row>
    <row r="49" spans="1:15" x14ac:dyDescent="0.2">
      <c r="A49" s="19" t="s">
        <v>32</v>
      </c>
      <c r="B49" s="20" t="s">
        <v>95</v>
      </c>
      <c r="C49" s="20">
        <v>3050</v>
      </c>
      <c r="D49" s="20" t="s">
        <v>100</v>
      </c>
      <c r="E49" s="20">
        <v>3</v>
      </c>
      <c r="F49" t="str" cm="1">
        <f t="array" ref="F49">$C$42&amp;_xlfn.IFS($B$42="Fall",8,$B$42="Spring",1,$B$42="Summer",5)</f>
        <v>20241</v>
      </c>
      <c r="G49" t="str">
        <f t="shared" si="3"/>
        <v>PHIL3050</v>
      </c>
      <c r="N49" s="39"/>
      <c r="O49" s="38"/>
    </row>
    <row r="50" spans="1:15" x14ac:dyDescent="0.2">
      <c r="A50" s="19"/>
      <c r="B50" s="20"/>
      <c r="C50" s="20"/>
      <c r="D50" s="20"/>
      <c r="E50" s="20"/>
      <c r="F50" t="str" cm="1">
        <f t="array" ref="F50">$C$42&amp;_xlfn.IFS($B$42="Fall",8,$B$42="Spring",1,$B$42="Summer",5)</f>
        <v>20241</v>
      </c>
      <c r="G50" t="str">
        <f t="shared" si="3"/>
        <v/>
      </c>
      <c r="O50" s="38"/>
    </row>
    <row r="51" spans="1:15" x14ac:dyDescent="0.2">
      <c r="A51" s="19"/>
      <c r="B51" s="20"/>
      <c r="C51" s="20"/>
      <c r="D51" s="20"/>
      <c r="E51" s="20"/>
      <c r="F51" t="str" cm="1">
        <f t="array" ref="F51">$C$42&amp;_xlfn.IFS($B$42="Fall",8,$B$42="Spring",1,$B$42="Summer",5)</f>
        <v>20241</v>
      </c>
      <c r="G51" t="str">
        <f t="shared" si="3"/>
        <v/>
      </c>
      <c r="N51" s="34" t="s">
        <v>74</v>
      </c>
      <c r="O51" s="38" t="s">
        <v>75</v>
      </c>
    </row>
    <row r="52" spans="1:15" s="6" customFormat="1" x14ac:dyDescent="0.2">
      <c r="A52" s="25" t="s">
        <v>40</v>
      </c>
      <c r="B52" s="25"/>
      <c r="C52" s="25"/>
      <c r="D52" s="25"/>
      <c r="E52" s="25">
        <f>SUM(E44:E51)</f>
        <v>13</v>
      </c>
      <c r="I52"/>
      <c r="J52"/>
      <c r="K52"/>
      <c r="N52" s="36"/>
      <c r="O52" s="38"/>
    </row>
    <row r="53" spans="1:15" x14ac:dyDescent="0.2">
      <c r="N53" s="39" t="s">
        <v>76</v>
      </c>
      <c r="O53" s="38" t="s">
        <v>77</v>
      </c>
    </row>
    <row r="54" spans="1:15" s="6" customFormat="1" x14ac:dyDescent="0.2">
      <c r="A54" s="25" t="s">
        <v>45</v>
      </c>
      <c r="B54" s="24" t="s">
        <v>19</v>
      </c>
      <c r="C54" s="24">
        <f>C42</f>
        <v>2024</v>
      </c>
      <c r="I54"/>
      <c r="J54"/>
      <c r="K54"/>
      <c r="N54" s="39"/>
      <c r="O54" s="38"/>
    </row>
    <row r="55" spans="1:15" s="14" customFormat="1" ht="32" x14ac:dyDescent="0.2">
      <c r="A55" s="21" t="s">
        <v>29</v>
      </c>
      <c r="B55" s="21" t="s">
        <v>9</v>
      </c>
      <c r="C55" s="21" t="s">
        <v>10</v>
      </c>
      <c r="D55" s="21" t="s">
        <v>18</v>
      </c>
      <c r="E55" s="21" t="s">
        <v>17</v>
      </c>
      <c r="F55" s="14" t="s">
        <v>48</v>
      </c>
      <c r="G55" s="14" t="s">
        <v>49</v>
      </c>
      <c r="I55"/>
      <c r="J55"/>
      <c r="K55"/>
      <c r="N55" s="35"/>
      <c r="O55" s="35"/>
    </row>
    <row r="56" spans="1:15" x14ac:dyDescent="0.2">
      <c r="A56" s="19"/>
      <c r="B56" s="20"/>
      <c r="C56" s="20"/>
      <c r="D56" s="20"/>
      <c r="E56" s="20"/>
      <c r="F56" t="str" cm="1">
        <f t="array" ref="F56">C54&amp;_xlfn.IFS(B54="Fall",8,B54="Spring",1,B54="Summer",5)</f>
        <v>20245</v>
      </c>
      <c r="G56" t="str">
        <f>B56&amp;C56</f>
        <v/>
      </c>
      <c r="J56" s="47"/>
      <c r="K56" s="47"/>
    </row>
    <row r="57" spans="1:15" x14ac:dyDescent="0.2">
      <c r="A57" s="19"/>
      <c r="B57" s="20"/>
      <c r="C57" s="20"/>
      <c r="D57" s="20"/>
      <c r="E57" s="20"/>
      <c r="F57" t="str">
        <f>$F$56</f>
        <v>20245</v>
      </c>
      <c r="G57" t="str">
        <f t="shared" ref="G57:G61" si="4">B57&amp;C57</f>
        <v/>
      </c>
      <c r="J57" s="47"/>
      <c r="K57" s="47"/>
    </row>
    <row r="58" spans="1:15" x14ac:dyDescent="0.2">
      <c r="A58" s="19"/>
      <c r="B58" s="20"/>
      <c r="C58" s="20"/>
      <c r="D58" s="20"/>
      <c r="E58" s="20"/>
      <c r="F58" t="str">
        <f t="shared" ref="F58:F61" si="5">$F$56</f>
        <v>20245</v>
      </c>
      <c r="G58" t="str">
        <f t="shared" si="4"/>
        <v/>
      </c>
      <c r="J58" s="47"/>
      <c r="K58" s="47"/>
      <c r="N58" s="34"/>
      <c r="O58" s="34"/>
    </row>
    <row r="59" spans="1:15" x14ac:dyDescent="0.2">
      <c r="A59" s="19"/>
      <c r="B59" s="20"/>
      <c r="C59" s="20"/>
      <c r="D59" s="20"/>
      <c r="E59" s="20"/>
      <c r="F59" t="str">
        <f t="shared" si="5"/>
        <v>20245</v>
      </c>
      <c r="G59" t="str">
        <f t="shared" si="4"/>
        <v/>
      </c>
      <c r="N59" s="37"/>
      <c r="O59" s="37"/>
    </row>
    <row r="60" spans="1:15" x14ac:dyDescent="0.2">
      <c r="A60" s="19"/>
      <c r="B60" s="20"/>
      <c r="C60" s="20"/>
      <c r="D60" s="20"/>
      <c r="E60" s="20"/>
      <c r="F60" t="str">
        <f t="shared" si="5"/>
        <v>20245</v>
      </c>
      <c r="G60" t="str">
        <f t="shared" si="4"/>
        <v/>
      </c>
      <c r="J60" s="47"/>
      <c r="K60" s="47"/>
    </row>
    <row r="61" spans="1:15" x14ac:dyDescent="0.2">
      <c r="A61" s="19"/>
      <c r="B61" s="20"/>
      <c r="C61" s="20"/>
      <c r="D61" s="20"/>
      <c r="E61" s="20"/>
      <c r="F61" t="str">
        <f t="shared" si="5"/>
        <v>20245</v>
      </c>
      <c r="G61" t="str">
        <f t="shared" si="4"/>
        <v/>
      </c>
      <c r="J61" s="47"/>
      <c r="K61" s="47"/>
    </row>
    <row r="62" spans="1:15" s="6" customFormat="1" x14ac:dyDescent="0.2">
      <c r="A62" s="25" t="s">
        <v>40</v>
      </c>
      <c r="B62" s="25"/>
      <c r="C62" s="25"/>
      <c r="D62" s="25"/>
      <c r="E62" s="25">
        <f>SUM(E56:E61)</f>
        <v>0</v>
      </c>
      <c r="I62"/>
      <c r="J62"/>
      <c r="K62"/>
      <c r="N62" s="35"/>
      <c r="O62" s="35"/>
    </row>
    <row r="64" spans="1:15" ht="16" x14ac:dyDescent="0.2">
      <c r="A64" s="23" t="s">
        <v>14</v>
      </c>
    </row>
    <row r="65" spans="1:15" s="6" customFormat="1" x14ac:dyDescent="0.2">
      <c r="A65" s="25" t="s">
        <v>45</v>
      </c>
      <c r="B65" s="24" t="s">
        <v>11</v>
      </c>
      <c r="C65" s="24">
        <f>C42</f>
        <v>2024</v>
      </c>
      <c r="I65"/>
      <c r="J65"/>
      <c r="K65"/>
      <c r="N65" s="35"/>
      <c r="O65" s="35"/>
    </row>
    <row r="66" spans="1:15" s="14" customFormat="1" ht="32" x14ac:dyDescent="0.2">
      <c r="A66" s="21" t="s">
        <v>29</v>
      </c>
      <c r="B66" s="21" t="s">
        <v>9</v>
      </c>
      <c r="C66" s="21" t="s">
        <v>10</v>
      </c>
      <c r="D66" s="21" t="s">
        <v>18</v>
      </c>
      <c r="E66" s="21" t="s">
        <v>17</v>
      </c>
      <c r="F66" s="14" t="s">
        <v>48</v>
      </c>
      <c r="G66" s="14" t="s">
        <v>49</v>
      </c>
      <c r="I66"/>
      <c r="J66"/>
      <c r="K66"/>
      <c r="N66" s="35"/>
      <c r="O66" s="35"/>
    </row>
    <row r="67" spans="1:15" x14ac:dyDescent="0.2">
      <c r="A67" s="19" t="s">
        <v>58</v>
      </c>
      <c r="B67" s="20" t="s">
        <v>89</v>
      </c>
      <c r="C67" s="20">
        <v>2210</v>
      </c>
      <c r="D67" s="20" t="s">
        <v>102</v>
      </c>
      <c r="E67" s="20">
        <v>1</v>
      </c>
      <c r="F67" t="str" cm="1">
        <f t="array" ref="F67">C65&amp;_xlfn.IFS(B65="Fall",8,B65="Spring",1,B65="Summer",5)</f>
        <v>20248</v>
      </c>
      <c r="G67" t="str">
        <f>B67&amp;C67</f>
        <v>AS2210</v>
      </c>
      <c r="J67" s="47"/>
      <c r="K67" s="47"/>
    </row>
    <row r="68" spans="1:15" x14ac:dyDescent="0.2">
      <c r="A68" s="19" t="s">
        <v>58</v>
      </c>
      <c r="B68" s="20" t="s">
        <v>89</v>
      </c>
      <c r="C68" s="20">
        <v>1000</v>
      </c>
      <c r="D68" s="20" t="s">
        <v>97</v>
      </c>
      <c r="E68" s="20">
        <v>1</v>
      </c>
      <c r="F68" t="str">
        <f>F67</f>
        <v>20248</v>
      </c>
      <c r="G68" t="str">
        <f t="shared" ref="G68:G74" si="6">B68&amp;C68</f>
        <v>AS1000</v>
      </c>
      <c r="J68" s="47"/>
      <c r="K68" s="47"/>
      <c r="N68" s="34"/>
      <c r="O68" s="34"/>
    </row>
    <row r="69" spans="1:15" x14ac:dyDescent="0.2">
      <c r="A69" s="19" t="s">
        <v>32</v>
      </c>
      <c r="B69" s="20" t="s">
        <v>24</v>
      </c>
      <c r="C69" s="20">
        <v>2552</v>
      </c>
      <c r="D69" s="20" t="s">
        <v>103</v>
      </c>
      <c r="E69" s="20">
        <v>4</v>
      </c>
      <c r="F69" t="str">
        <f t="shared" ref="F69:F74" si="7">F68</f>
        <v>20248</v>
      </c>
      <c r="G69" t="str">
        <f t="shared" si="6"/>
        <v>MATH2552</v>
      </c>
      <c r="J69" s="47"/>
      <c r="K69" s="47"/>
    </row>
    <row r="70" spans="1:15" x14ac:dyDescent="0.2">
      <c r="A70" s="19" t="s">
        <v>31</v>
      </c>
      <c r="B70" s="20" t="s">
        <v>20</v>
      </c>
      <c r="C70" s="20">
        <v>2026</v>
      </c>
      <c r="D70" s="20" t="s">
        <v>104</v>
      </c>
      <c r="E70" s="20">
        <v>3</v>
      </c>
      <c r="F70" t="str">
        <f t="shared" si="7"/>
        <v>20248</v>
      </c>
      <c r="G70" t="str">
        <f t="shared" si="6"/>
        <v>ECE2026</v>
      </c>
      <c r="N70" s="34"/>
      <c r="O70" s="34"/>
    </row>
    <row r="71" spans="1:15" x14ac:dyDescent="0.2">
      <c r="A71" s="19" t="s">
        <v>32</v>
      </c>
      <c r="B71" s="20" t="s">
        <v>25</v>
      </c>
      <c r="C71" s="20">
        <v>2212</v>
      </c>
      <c r="D71" s="20" t="s">
        <v>105</v>
      </c>
      <c r="E71" s="20">
        <v>4</v>
      </c>
      <c r="F71" t="str">
        <f t="shared" si="7"/>
        <v>20248</v>
      </c>
      <c r="G71" t="str">
        <f t="shared" si="6"/>
        <v>PHYS2212</v>
      </c>
      <c r="N71" s="37"/>
      <c r="O71" s="37"/>
    </row>
    <row r="72" spans="1:15" x14ac:dyDescent="0.2">
      <c r="A72" s="19" t="s">
        <v>31</v>
      </c>
      <c r="B72" s="20" t="s">
        <v>20</v>
      </c>
      <c r="C72" s="20">
        <v>2020</v>
      </c>
      <c r="D72" s="20" t="s">
        <v>101</v>
      </c>
      <c r="E72" s="20">
        <v>3</v>
      </c>
      <c r="F72" t="str">
        <f t="shared" si="7"/>
        <v>20248</v>
      </c>
      <c r="G72" t="str">
        <f t="shared" si="6"/>
        <v>ECE2020</v>
      </c>
    </row>
    <row r="73" spans="1:15" x14ac:dyDescent="0.2">
      <c r="A73" s="19"/>
      <c r="B73" s="20"/>
      <c r="C73" s="20"/>
      <c r="D73" s="20"/>
      <c r="E73" s="20"/>
      <c r="F73" t="str">
        <f t="shared" si="7"/>
        <v>20248</v>
      </c>
      <c r="G73" t="str">
        <f t="shared" si="6"/>
        <v/>
      </c>
    </row>
    <row r="74" spans="1:15" x14ac:dyDescent="0.2">
      <c r="A74" s="19"/>
      <c r="B74" s="20"/>
      <c r="C74" s="20"/>
      <c r="D74" s="20"/>
      <c r="E74" s="20"/>
      <c r="F74" t="str">
        <f t="shared" si="7"/>
        <v>20248</v>
      </c>
      <c r="G74" t="str">
        <f t="shared" si="6"/>
        <v/>
      </c>
    </row>
    <row r="75" spans="1:15" s="6" customFormat="1" x14ac:dyDescent="0.2">
      <c r="A75" s="25" t="s">
        <v>40</v>
      </c>
      <c r="B75" s="25"/>
      <c r="C75" s="25"/>
      <c r="D75" s="25"/>
      <c r="E75" s="25">
        <f>SUM(E67:E74)</f>
        <v>16</v>
      </c>
      <c r="I75"/>
      <c r="J75"/>
      <c r="K75"/>
      <c r="N75" s="35"/>
      <c r="O75" s="35"/>
    </row>
    <row r="77" spans="1:15" s="6" customFormat="1" x14ac:dyDescent="0.2">
      <c r="A77" s="25" t="s">
        <v>45</v>
      </c>
      <c r="B77" s="24" t="s">
        <v>12</v>
      </c>
      <c r="C77" s="24">
        <f>C65+1</f>
        <v>2025</v>
      </c>
      <c r="I77"/>
      <c r="J77"/>
      <c r="K77"/>
      <c r="N77" s="35"/>
      <c r="O77" s="35"/>
    </row>
    <row r="78" spans="1:15" s="14" customFormat="1" ht="32" x14ac:dyDescent="0.2">
      <c r="A78" s="21" t="s">
        <v>29</v>
      </c>
      <c r="B78" s="21" t="s">
        <v>9</v>
      </c>
      <c r="C78" s="21" t="s">
        <v>10</v>
      </c>
      <c r="D78" s="21" t="s">
        <v>18</v>
      </c>
      <c r="E78" s="21" t="s">
        <v>17</v>
      </c>
      <c r="F78" s="14" t="s">
        <v>48</v>
      </c>
      <c r="G78" s="14" t="s">
        <v>49</v>
      </c>
      <c r="I78"/>
      <c r="J78"/>
      <c r="K78"/>
      <c r="N78" s="34"/>
      <c r="O78" s="34"/>
    </row>
    <row r="79" spans="1:15" x14ac:dyDescent="0.2">
      <c r="A79" s="19" t="s">
        <v>58</v>
      </c>
      <c r="B79" s="20" t="s">
        <v>89</v>
      </c>
      <c r="C79" s="20">
        <v>2220</v>
      </c>
      <c r="D79" s="20" t="s">
        <v>106</v>
      </c>
      <c r="E79" s="20">
        <v>1</v>
      </c>
      <c r="F79" t="str" cm="1">
        <f t="array" ref="F79">$C$77&amp;_xlfn.IFS($B$77="Fall",8,$B$77="Spring",1,$B$77="Summer",5)</f>
        <v>20251</v>
      </c>
      <c r="G79" t="str">
        <f>B79&amp;C79</f>
        <v>AS2220</v>
      </c>
      <c r="J79" s="47"/>
      <c r="K79" s="47"/>
    </row>
    <row r="80" spans="1:15" x14ac:dyDescent="0.2">
      <c r="A80" s="19" t="s">
        <v>58</v>
      </c>
      <c r="B80" s="20" t="s">
        <v>89</v>
      </c>
      <c r="C80" s="20">
        <v>1000</v>
      </c>
      <c r="D80" s="20" t="s">
        <v>97</v>
      </c>
      <c r="E80" s="20">
        <v>1</v>
      </c>
      <c r="F80" t="str" cm="1">
        <f t="array" ref="F80">$C$77&amp;_xlfn.IFS($B$77="Fall",8,$B$77="Spring",1,$B$77="Summer",5)</f>
        <v>20251</v>
      </c>
      <c r="G80" t="str">
        <f t="shared" ref="G80:G86" si="8">B80&amp;C80</f>
        <v>AS1000</v>
      </c>
      <c r="J80" s="47"/>
      <c r="K80" s="47"/>
    </row>
    <row r="81" spans="1:15" x14ac:dyDescent="0.2">
      <c r="A81" s="19" t="s">
        <v>31</v>
      </c>
      <c r="B81" s="20" t="s">
        <v>20</v>
      </c>
      <c r="C81" s="20">
        <v>2035</v>
      </c>
      <c r="D81" s="20" t="s">
        <v>107</v>
      </c>
      <c r="E81" s="20">
        <v>4</v>
      </c>
      <c r="F81" t="str" cm="1">
        <f t="array" ref="F81">$C$77&amp;_xlfn.IFS($B$77="Fall",8,$B$77="Spring",1,$B$77="Summer",5)</f>
        <v>20251</v>
      </c>
      <c r="G81" t="str">
        <f t="shared" si="8"/>
        <v>ECE2035</v>
      </c>
      <c r="J81" s="47"/>
      <c r="K81" s="47"/>
      <c r="N81" s="34"/>
      <c r="O81" s="34"/>
    </row>
    <row r="82" spans="1:15" x14ac:dyDescent="0.2">
      <c r="A82" s="19" t="s">
        <v>31</v>
      </c>
      <c r="B82" s="20" t="s">
        <v>20</v>
      </c>
      <c r="C82" s="20">
        <v>2031</v>
      </c>
      <c r="D82" s="20" t="s">
        <v>108</v>
      </c>
      <c r="E82" s="20">
        <v>2</v>
      </c>
      <c r="F82" t="str" cm="1">
        <f t="array" ref="F82">$C$77&amp;_xlfn.IFS($B$77="Fall",8,$B$77="Spring",1,$B$77="Summer",5)</f>
        <v>20251</v>
      </c>
      <c r="G82" t="str">
        <f t="shared" si="8"/>
        <v>ECE2031</v>
      </c>
      <c r="N82" s="37"/>
      <c r="O82" s="37"/>
    </row>
    <row r="83" spans="1:15" x14ac:dyDescent="0.2">
      <c r="A83" s="19" t="s">
        <v>31</v>
      </c>
      <c r="B83" s="20" t="s">
        <v>20</v>
      </c>
      <c r="C83" s="20">
        <v>2040</v>
      </c>
      <c r="D83" s="20" t="s">
        <v>109</v>
      </c>
      <c r="E83" s="20">
        <v>3</v>
      </c>
      <c r="F83" t="str" cm="1">
        <f t="array" ref="F83">$C$77&amp;_xlfn.IFS($B$77="Fall",8,$B$77="Spring",1,$B$77="Summer",5)</f>
        <v>20251</v>
      </c>
      <c r="G83" t="str">
        <f t="shared" si="8"/>
        <v>ECE2040</v>
      </c>
    </row>
    <row r="84" spans="1:15" x14ac:dyDescent="0.2">
      <c r="A84" s="19" t="s">
        <v>32</v>
      </c>
      <c r="B84" s="20" t="s">
        <v>24</v>
      </c>
      <c r="C84" s="20">
        <v>2551</v>
      </c>
      <c r="D84" s="20" t="s">
        <v>110</v>
      </c>
      <c r="E84" s="20">
        <v>4</v>
      </c>
      <c r="F84" t="str" cm="1">
        <f t="array" ref="F84">$C$77&amp;_xlfn.IFS($B$77="Fall",8,$B$77="Spring",1,$B$77="Summer",5)</f>
        <v>20251</v>
      </c>
      <c r="G84" t="str">
        <f t="shared" si="8"/>
        <v>MATH2551</v>
      </c>
    </row>
    <row r="85" spans="1:15" x14ac:dyDescent="0.2">
      <c r="A85" s="19"/>
      <c r="B85" s="20"/>
      <c r="C85" s="20"/>
      <c r="D85" s="20"/>
      <c r="E85" s="20"/>
      <c r="F85" t="str" cm="1">
        <f t="array" ref="F85">$C$77&amp;_xlfn.IFS($B$77="Fall",8,$B$77="Spring",1,$B$77="Summer",5)</f>
        <v>20251</v>
      </c>
      <c r="G85" t="str">
        <f t="shared" si="8"/>
        <v/>
      </c>
    </row>
    <row r="86" spans="1:15" x14ac:dyDescent="0.2">
      <c r="A86" s="19"/>
      <c r="B86" s="20"/>
      <c r="C86" s="20"/>
      <c r="D86" s="20"/>
      <c r="E86" s="20"/>
      <c r="F86" t="str" cm="1">
        <f t="array" ref="F86">$C$77&amp;_xlfn.IFS($B$77="Fall",8,$B$77="Spring",1,$B$77="Summer",5)</f>
        <v>20251</v>
      </c>
      <c r="G86" t="str">
        <f t="shared" si="8"/>
        <v/>
      </c>
    </row>
    <row r="87" spans="1:15" s="6" customFormat="1" x14ac:dyDescent="0.2">
      <c r="A87" s="25" t="s">
        <v>40</v>
      </c>
      <c r="B87" s="25"/>
      <c r="C87" s="25"/>
      <c r="D87" s="25"/>
      <c r="E87" s="25">
        <f>SUM(E79:E86)</f>
        <v>15</v>
      </c>
      <c r="I87"/>
      <c r="J87"/>
      <c r="K87"/>
      <c r="N87" s="35"/>
      <c r="O87" s="35"/>
    </row>
    <row r="89" spans="1:15" s="6" customFormat="1" x14ac:dyDescent="0.2">
      <c r="A89" s="25" t="s">
        <v>45</v>
      </c>
      <c r="B89" s="24" t="s">
        <v>19</v>
      </c>
      <c r="C89" s="24">
        <f>C77</f>
        <v>2025</v>
      </c>
      <c r="I89"/>
      <c r="J89"/>
      <c r="K89"/>
      <c r="N89" s="35"/>
      <c r="O89" s="35"/>
    </row>
    <row r="90" spans="1:15" s="14" customFormat="1" ht="32" x14ac:dyDescent="0.2">
      <c r="A90" s="21" t="s">
        <v>29</v>
      </c>
      <c r="B90" s="21" t="s">
        <v>9</v>
      </c>
      <c r="C90" s="21" t="s">
        <v>10</v>
      </c>
      <c r="D90" s="21" t="s">
        <v>18</v>
      </c>
      <c r="E90" s="21" t="s">
        <v>17</v>
      </c>
      <c r="F90" s="14" t="s">
        <v>48</v>
      </c>
      <c r="G90" s="14" t="s">
        <v>49</v>
      </c>
      <c r="I90"/>
      <c r="J90"/>
      <c r="K90"/>
      <c r="N90" s="35"/>
      <c r="O90" s="35"/>
    </row>
    <row r="91" spans="1:15" x14ac:dyDescent="0.2">
      <c r="A91" s="19"/>
      <c r="B91" s="20"/>
      <c r="C91" s="20"/>
      <c r="D91" s="20"/>
      <c r="E91" s="20"/>
      <c r="F91" t="str" cm="1">
        <f t="array" ref="F91">$C$89&amp;_xlfn.IFS($B$89="Fall",8,$B$89="Spring",1,$B$89="Summer",5)</f>
        <v>20255</v>
      </c>
      <c r="G91" t="str">
        <f>B91&amp;C91</f>
        <v/>
      </c>
      <c r="J91" s="47"/>
      <c r="K91" s="47"/>
      <c r="N91" s="34"/>
      <c r="O91" s="34"/>
    </row>
    <row r="92" spans="1:15" x14ac:dyDescent="0.2">
      <c r="A92" s="19"/>
      <c r="B92" s="20"/>
      <c r="C92" s="20"/>
      <c r="D92" s="20"/>
      <c r="E92" s="20"/>
      <c r="F92" t="str" cm="1">
        <f t="array" ref="F92">$C$89&amp;_xlfn.IFS($B$89="Fall",8,$B$89="Spring",1,$B$89="Summer",5)</f>
        <v>20255</v>
      </c>
      <c r="G92" t="str">
        <f t="shared" ref="G92:G96" si="9">B92&amp;C92</f>
        <v/>
      </c>
      <c r="J92" s="47"/>
      <c r="K92" s="47"/>
    </row>
    <row r="93" spans="1:15" x14ac:dyDescent="0.2">
      <c r="A93" s="19"/>
      <c r="B93" s="20"/>
      <c r="C93" s="20"/>
      <c r="D93" s="20"/>
      <c r="E93" s="20"/>
      <c r="F93" t="str" cm="1">
        <f t="array" ref="F93">$C$89&amp;_xlfn.IFS($B$89="Fall",8,$B$89="Spring",1,$B$89="Summer",5)</f>
        <v>20255</v>
      </c>
      <c r="G93" t="str">
        <f t="shared" si="9"/>
        <v/>
      </c>
      <c r="J93" s="47"/>
      <c r="K93" s="47"/>
      <c r="N93" s="34"/>
      <c r="O93" s="34"/>
    </row>
    <row r="94" spans="1:15" x14ac:dyDescent="0.2">
      <c r="A94" s="19"/>
      <c r="B94" s="20"/>
      <c r="C94" s="20"/>
      <c r="D94" s="20"/>
      <c r="E94" s="20"/>
      <c r="F94" t="str" cm="1">
        <f t="array" ref="F94">$C$89&amp;_xlfn.IFS($B$89="Fall",8,$B$89="Spring",1,$B$89="Summer",5)</f>
        <v>20255</v>
      </c>
      <c r="G94" t="str">
        <f t="shared" si="9"/>
        <v/>
      </c>
      <c r="N94" s="37"/>
      <c r="O94" s="37"/>
    </row>
    <row r="95" spans="1:15" x14ac:dyDescent="0.2">
      <c r="A95" s="19"/>
      <c r="B95" s="20"/>
      <c r="C95" s="20"/>
      <c r="D95" s="20"/>
      <c r="E95" s="20"/>
      <c r="F95" t="str" cm="1">
        <f t="array" ref="F95">$C$89&amp;_xlfn.IFS($B$89="Fall",8,$B$89="Spring",1,$B$89="Summer",5)</f>
        <v>20255</v>
      </c>
      <c r="G95" t="str">
        <f t="shared" si="9"/>
        <v/>
      </c>
      <c r="J95" s="47"/>
      <c r="K95" s="47"/>
    </row>
    <row r="96" spans="1:15" x14ac:dyDescent="0.2">
      <c r="A96" s="19"/>
      <c r="B96" s="20"/>
      <c r="C96" s="20"/>
      <c r="D96" s="20"/>
      <c r="E96" s="20"/>
      <c r="F96" t="str" cm="1">
        <f t="array" ref="F96">$C$89&amp;_xlfn.IFS($B$89="Fall",8,$B$89="Spring",1,$B$89="Summer",5)</f>
        <v>20255</v>
      </c>
      <c r="G96" t="str">
        <f t="shared" si="9"/>
        <v/>
      </c>
      <c r="J96" s="47"/>
      <c r="K96" s="47"/>
    </row>
    <row r="97" spans="1:15" s="6" customFormat="1" x14ac:dyDescent="0.2">
      <c r="A97" s="25" t="s">
        <v>40</v>
      </c>
      <c r="B97" s="25"/>
      <c r="C97" s="25"/>
      <c r="D97" s="25"/>
      <c r="E97" s="25">
        <f>SUM(E91:E96)</f>
        <v>0</v>
      </c>
      <c r="I97"/>
      <c r="J97"/>
      <c r="K97"/>
      <c r="N97" s="35"/>
      <c r="O97" s="35"/>
    </row>
    <row r="99" spans="1:15" ht="16" x14ac:dyDescent="0.2">
      <c r="A99" s="23" t="s">
        <v>15</v>
      </c>
    </row>
    <row r="100" spans="1:15" s="6" customFormat="1" x14ac:dyDescent="0.2">
      <c r="A100" s="25" t="s">
        <v>45</v>
      </c>
      <c r="B100" s="24" t="s">
        <v>11</v>
      </c>
      <c r="C100" s="24">
        <f>C89</f>
        <v>2025</v>
      </c>
      <c r="I100"/>
      <c r="J100"/>
      <c r="K100"/>
      <c r="N100" s="35"/>
      <c r="O100" s="35"/>
    </row>
    <row r="101" spans="1:15" s="14" customFormat="1" ht="32" x14ac:dyDescent="0.2">
      <c r="A101" s="21" t="s">
        <v>29</v>
      </c>
      <c r="B101" s="21" t="s">
        <v>9</v>
      </c>
      <c r="C101" s="21" t="s">
        <v>10</v>
      </c>
      <c r="D101" s="21" t="s">
        <v>18</v>
      </c>
      <c r="E101" s="21" t="s">
        <v>17</v>
      </c>
      <c r="F101" s="14" t="s">
        <v>48</v>
      </c>
      <c r="G101" s="14" t="s">
        <v>49</v>
      </c>
      <c r="I101"/>
      <c r="J101"/>
      <c r="K101"/>
      <c r="N101" s="35"/>
      <c r="O101" s="35"/>
    </row>
    <row r="102" spans="1:15" x14ac:dyDescent="0.2">
      <c r="A102" s="19" t="s">
        <v>58</v>
      </c>
      <c r="B102" s="20" t="s">
        <v>89</v>
      </c>
      <c r="C102" s="20">
        <v>3310</v>
      </c>
      <c r="D102" s="20" t="s">
        <v>121</v>
      </c>
      <c r="E102" s="20">
        <v>3</v>
      </c>
      <c r="F102" t="str" cm="1">
        <f t="array" ref="F102">$C$100&amp;_xlfn.IFS($B$100="Fall",8,$B$100="Spring",1,$B$100="Summer",5)</f>
        <v>20258</v>
      </c>
      <c r="G102" t="str">
        <f>B102&amp;C102</f>
        <v>AS3310</v>
      </c>
      <c r="J102" s="47"/>
      <c r="K102" s="47"/>
    </row>
    <row r="103" spans="1:15" x14ac:dyDescent="0.2">
      <c r="A103" s="19" t="s">
        <v>58</v>
      </c>
      <c r="B103" s="20" t="s">
        <v>89</v>
      </c>
      <c r="C103" s="20">
        <v>1000</v>
      </c>
      <c r="D103" s="20" t="s">
        <v>97</v>
      </c>
      <c r="E103" s="20">
        <v>1</v>
      </c>
      <c r="F103" t="str" cm="1">
        <f t="array" ref="F103">$C$100&amp;_xlfn.IFS($B$100="Fall",8,$B$100="Spring",1,$B$100="Summer",5)</f>
        <v>20258</v>
      </c>
      <c r="G103" t="str">
        <f t="shared" ref="G103:G109" si="10">B103&amp;C103</f>
        <v>AS1000</v>
      </c>
      <c r="J103" s="47"/>
      <c r="K103" s="47"/>
      <c r="N103" s="34"/>
      <c r="O103" s="34"/>
    </row>
    <row r="104" spans="1:15" x14ac:dyDescent="0.2">
      <c r="A104" s="19" t="s">
        <v>31</v>
      </c>
      <c r="B104" s="20" t="s">
        <v>20</v>
      </c>
      <c r="C104" s="20">
        <v>3040</v>
      </c>
      <c r="D104" s="20" t="s">
        <v>111</v>
      </c>
      <c r="E104" s="20">
        <v>4</v>
      </c>
      <c r="F104" t="str" cm="1">
        <f t="array" ref="F104">$C$100&amp;_xlfn.IFS($B$100="Fall",8,$B$100="Spring",1,$B$100="Summer",5)</f>
        <v>20258</v>
      </c>
      <c r="G104" t="str">
        <f t="shared" si="10"/>
        <v>ECE3040</v>
      </c>
      <c r="J104" s="47"/>
      <c r="K104" s="47"/>
    </row>
    <row r="105" spans="1:15" x14ac:dyDescent="0.2">
      <c r="A105" s="19" t="s">
        <v>31</v>
      </c>
      <c r="B105" s="20" t="s">
        <v>20</v>
      </c>
      <c r="C105" s="20">
        <v>3043</v>
      </c>
      <c r="D105" s="20" t="s">
        <v>112</v>
      </c>
      <c r="E105" s="20">
        <v>2</v>
      </c>
      <c r="F105" t="str" cm="1">
        <f t="array" ref="F105">$C$100&amp;_xlfn.IFS($B$100="Fall",8,$B$100="Spring",1,$B$100="Summer",5)</f>
        <v>20258</v>
      </c>
      <c r="G105" t="str">
        <f t="shared" si="10"/>
        <v>ECE3043</v>
      </c>
      <c r="N105" s="34"/>
      <c r="O105" s="34"/>
    </row>
    <row r="106" spans="1:15" x14ac:dyDescent="0.2">
      <c r="A106" s="19" t="s">
        <v>31</v>
      </c>
      <c r="B106" s="20" t="s">
        <v>20</v>
      </c>
      <c r="C106" s="20">
        <v>3025</v>
      </c>
      <c r="D106" s="20" t="s">
        <v>113</v>
      </c>
      <c r="E106" s="20">
        <v>3</v>
      </c>
      <c r="F106" t="str" cm="1">
        <f t="array" ref="F106">$C$100&amp;_xlfn.IFS($B$100="Fall",8,$B$100="Spring",1,$B$100="Summer",5)</f>
        <v>20258</v>
      </c>
      <c r="G106" t="str">
        <f t="shared" si="10"/>
        <v>ECE3025</v>
      </c>
      <c r="N106" s="37"/>
      <c r="O106" s="37"/>
    </row>
    <row r="107" spans="1:15" x14ac:dyDescent="0.2">
      <c r="A107" s="19" t="s">
        <v>32</v>
      </c>
      <c r="B107" s="20" t="s">
        <v>95</v>
      </c>
      <c r="C107" s="20">
        <v>3127</v>
      </c>
      <c r="D107" s="20" t="s">
        <v>114</v>
      </c>
      <c r="E107" s="20">
        <v>3</v>
      </c>
      <c r="F107" t="str" cm="1">
        <f t="array" ref="F107">$C$100&amp;_xlfn.IFS($B$100="Fall",8,$B$100="Spring",1,$B$100="Summer",5)</f>
        <v>20258</v>
      </c>
      <c r="G107" t="str">
        <f t="shared" si="10"/>
        <v>PHIL3127</v>
      </c>
    </row>
    <row r="108" spans="1:15" x14ac:dyDescent="0.2">
      <c r="A108" s="19"/>
      <c r="B108" s="20"/>
      <c r="C108" s="20"/>
      <c r="D108" s="20"/>
      <c r="E108" s="20"/>
      <c r="F108" t="str" cm="1">
        <f t="array" ref="F108">$C$100&amp;_xlfn.IFS($B$100="Fall",8,$B$100="Spring",1,$B$100="Summer",5)</f>
        <v>20258</v>
      </c>
      <c r="G108" t="str">
        <f t="shared" si="10"/>
        <v/>
      </c>
    </row>
    <row r="109" spans="1:15" x14ac:dyDescent="0.2">
      <c r="A109" s="19"/>
      <c r="B109" s="20"/>
      <c r="C109" s="20"/>
      <c r="D109" s="20"/>
      <c r="E109" s="20"/>
      <c r="F109" t="str" cm="1">
        <f t="array" ref="F109">$C$100&amp;_xlfn.IFS($B$100="Fall",8,$B$100="Spring",1,$B$100="Summer",5)</f>
        <v>20258</v>
      </c>
      <c r="G109" t="str">
        <f t="shared" si="10"/>
        <v/>
      </c>
    </row>
    <row r="110" spans="1:15" s="6" customFormat="1" x14ac:dyDescent="0.2">
      <c r="A110" s="25" t="s">
        <v>40</v>
      </c>
      <c r="B110" s="25"/>
      <c r="C110" s="25"/>
      <c r="D110" s="25"/>
      <c r="E110" s="25">
        <f>SUM(E102:E109)</f>
        <v>16</v>
      </c>
      <c r="I110"/>
      <c r="J110"/>
      <c r="K110"/>
      <c r="N110" s="35"/>
      <c r="O110" s="35"/>
    </row>
    <row r="112" spans="1:15" s="6" customFormat="1" x14ac:dyDescent="0.2">
      <c r="A112" s="25" t="s">
        <v>45</v>
      </c>
      <c r="B112" s="24" t="s">
        <v>12</v>
      </c>
      <c r="C112" s="24">
        <f>C100+1</f>
        <v>2026</v>
      </c>
      <c r="I112"/>
      <c r="J112"/>
      <c r="K112"/>
      <c r="N112" s="35"/>
      <c r="O112" s="35"/>
    </row>
    <row r="113" spans="1:15" s="14" customFormat="1" ht="32" x14ac:dyDescent="0.2">
      <c r="A113" s="21" t="s">
        <v>29</v>
      </c>
      <c r="B113" s="21" t="s">
        <v>9</v>
      </c>
      <c r="C113" s="21" t="s">
        <v>10</v>
      </c>
      <c r="D113" s="21" t="s">
        <v>18</v>
      </c>
      <c r="E113" s="21" t="s">
        <v>17</v>
      </c>
      <c r="F113" s="14" t="s">
        <v>48</v>
      </c>
      <c r="G113" s="14" t="s">
        <v>49</v>
      </c>
      <c r="I113"/>
      <c r="J113"/>
      <c r="K113"/>
      <c r="N113" s="34"/>
      <c r="O113" s="34"/>
    </row>
    <row r="114" spans="1:15" x14ac:dyDescent="0.2">
      <c r="A114" s="19" t="s">
        <v>58</v>
      </c>
      <c r="B114" s="20" t="s">
        <v>89</v>
      </c>
      <c r="C114" s="20">
        <v>3320</v>
      </c>
      <c r="D114" s="20" t="s">
        <v>115</v>
      </c>
      <c r="E114" s="20">
        <v>3</v>
      </c>
      <c r="F114" t="str" cm="1">
        <f t="array" ref="F114">$C$112&amp;_xlfn.IFS($B$112="Fall",8,$B$112="Spring",1,$B$112="Summer",5)</f>
        <v>20261</v>
      </c>
      <c r="G114" t="str">
        <f>B114&amp;C114</f>
        <v>AS3320</v>
      </c>
      <c r="J114" s="47"/>
      <c r="K114" s="47"/>
    </row>
    <row r="115" spans="1:15" x14ac:dyDescent="0.2">
      <c r="A115" s="19" t="s">
        <v>58</v>
      </c>
      <c r="B115" s="20" t="s">
        <v>89</v>
      </c>
      <c r="C115" s="20">
        <v>1000</v>
      </c>
      <c r="D115" s="20" t="s">
        <v>97</v>
      </c>
      <c r="E115" s="20">
        <v>1</v>
      </c>
      <c r="F115" t="str" cm="1">
        <f t="array" ref="F115">$C$112&amp;_xlfn.IFS($B$112="Fall",8,$B$112="Spring",1,$B$112="Summer",5)</f>
        <v>20261</v>
      </c>
      <c r="G115" t="str">
        <f t="shared" ref="G115:G121" si="11">B115&amp;C115</f>
        <v>AS1000</v>
      </c>
      <c r="J115" s="47"/>
      <c r="K115" s="47"/>
    </row>
    <row r="116" spans="1:15" x14ac:dyDescent="0.2">
      <c r="A116" s="19" t="s">
        <v>31</v>
      </c>
      <c r="B116" s="20" t="s">
        <v>20</v>
      </c>
      <c r="C116" s="20">
        <v>3005</v>
      </c>
      <c r="D116" s="20" t="s">
        <v>116</v>
      </c>
      <c r="E116" s="20">
        <v>1</v>
      </c>
      <c r="F116" t="str" cm="1">
        <f t="array" ref="F116">$C$112&amp;_xlfn.IFS($B$112="Fall",8,$B$112="Spring",1,$B$112="Summer",5)</f>
        <v>20261</v>
      </c>
      <c r="G116" t="str">
        <f t="shared" si="11"/>
        <v>ECE3005</v>
      </c>
      <c r="J116" s="47"/>
      <c r="K116" s="47"/>
      <c r="N116" s="34"/>
      <c r="O116" s="34"/>
    </row>
    <row r="117" spans="1:15" x14ac:dyDescent="0.2">
      <c r="A117" s="19" t="s">
        <v>31</v>
      </c>
      <c r="B117" s="20" t="s">
        <v>20</v>
      </c>
      <c r="C117" s="20">
        <v>3550</v>
      </c>
      <c r="D117" s="20" t="s">
        <v>117</v>
      </c>
      <c r="E117" s="20">
        <v>3</v>
      </c>
      <c r="F117" t="str" cm="1">
        <f t="array" ref="F117">$C$112&amp;_xlfn.IFS($B$112="Fall",8,$B$112="Spring",1,$B$112="Summer",5)</f>
        <v>20261</v>
      </c>
      <c r="G117" t="str">
        <f t="shared" si="11"/>
        <v>ECE3550</v>
      </c>
      <c r="N117" s="37"/>
      <c r="O117" s="37"/>
    </row>
    <row r="118" spans="1:15" x14ac:dyDescent="0.2">
      <c r="A118" s="19" t="s">
        <v>59</v>
      </c>
      <c r="B118" s="20" t="s">
        <v>20</v>
      </c>
      <c r="C118" s="20">
        <v>3084</v>
      </c>
      <c r="D118" s="20" t="s">
        <v>118</v>
      </c>
      <c r="E118" s="20">
        <v>3</v>
      </c>
      <c r="F118" t="str" cm="1">
        <f t="array" ref="F118">$C$112&amp;_xlfn.IFS($B$112="Fall",8,$B$112="Spring",1,$B$112="Summer",5)</f>
        <v>20261</v>
      </c>
      <c r="G118" t="str">
        <f t="shared" si="11"/>
        <v>ECE3084</v>
      </c>
    </row>
    <row r="119" spans="1:15" x14ac:dyDescent="0.2">
      <c r="A119" s="19" t="s">
        <v>59</v>
      </c>
      <c r="B119" s="20" t="s">
        <v>20</v>
      </c>
      <c r="C119" s="20">
        <v>3251</v>
      </c>
      <c r="D119" s="20" t="s">
        <v>119</v>
      </c>
      <c r="E119" s="20">
        <v>3</v>
      </c>
      <c r="F119" t="str" cm="1">
        <f t="array" ref="F119">$C$112&amp;_xlfn.IFS($B$112="Fall",8,$B$112="Spring",1,$B$112="Summer",5)</f>
        <v>20261</v>
      </c>
      <c r="G119" t="str">
        <f t="shared" si="11"/>
        <v>ECE3251</v>
      </c>
    </row>
    <row r="120" spans="1:15" x14ac:dyDescent="0.2">
      <c r="A120" s="19" t="s">
        <v>59</v>
      </c>
      <c r="B120" s="20" t="s">
        <v>20</v>
      </c>
      <c r="C120" s="20">
        <v>4782</v>
      </c>
      <c r="D120" s="20" t="s">
        <v>120</v>
      </c>
      <c r="E120" s="20">
        <v>3</v>
      </c>
      <c r="F120" t="str" cm="1">
        <f t="array" ref="F120">$C$112&amp;_xlfn.IFS($B$112="Fall",8,$B$112="Spring",1,$B$112="Summer",5)</f>
        <v>20261</v>
      </c>
      <c r="G120" t="str">
        <f t="shared" si="11"/>
        <v>ECE4782</v>
      </c>
    </row>
    <row r="121" spans="1:15" x14ac:dyDescent="0.2">
      <c r="A121" s="19"/>
      <c r="B121" s="20"/>
      <c r="C121" s="20"/>
      <c r="D121" s="20"/>
      <c r="E121" s="20"/>
      <c r="F121" t="str" cm="1">
        <f t="array" ref="F121">$C$112&amp;_xlfn.IFS($B$112="Fall",8,$B$112="Spring",1,$B$112="Summer",5)</f>
        <v>20261</v>
      </c>
      <c r="G121" t="str">
        <f t="shared" si="11"/>
        <v/>
      </c>
    </row>
    <row r="122" spans="1:15" s="6" customFormat="1" x14ac:dyDescent="0.2">
      <c r="A122" s="25" t="s">
        <v>40</v>
      </c>
      <c r="B122" s="25"/>
      <c r="C122" s="25"/>
      <c r="D122" s="25"/>
      <c r="E122" s="25">
        <f>SUM(E114:E121)</f>
        <v>17</v>
      </c>
      <c r="I122"/>
      <c r="J122"/>
      <c r="K122"/>
      <c r="N122" s="35"/>
      <c r="O122" s="35"/>
    </row>
    <row r="124" spans="1:15" s="6" customFormat="1" x14ac:dyDescent="0.2">
      <c r="A124" s="25" t="s">
        <v>45</v>
      </c>
      <c r="B124" s="24" t="s">
        <v>19</v>
      </c>
      <c r="C124" s="24">
        <f>C112</f>
        <v>2026</v>
      </c>
      <c r="I124"/>
      <c r="J124"/>
      <c r="K124"/>
      <c r="N124" s="35"/>
      <c r="O124" s="35"/>
    </row>
    <row r="125" spans="1:15" s="14" customFormat="1" ht="32" x14ac:dyDescent="0.2">
      <c r="A125" s="21" t="s">
        <v>29</v>
      </c>
      <c r="B125" s="21" t="s">
        <v>9</v>
      </c>
      <c r="C125" s="21" t="s">
        <v>10</v>
      </c>
      <c r="D125" s="21" t="s">
        <v>18</v>
      </c>
      <c r="E125" s="21" t="s">
        <v>17</v>
      </c>
      <c r="F125" s="14" t="s">
        <v>48</v>
      </c>
      <c r="G125" s="14" t="s">
        <v>49</v>
      </c>
      <c r="I125"/>
      <c r="J125"/>
      <c r="K125"/>
      <c r="N125" s="35"/>
      <c r="O125" s="35"/>
    </row>
    <row r="126" spans="1:15" x14ac:dyDescent="0.2">
      <c r="A126" s="19"/>
      <c r="B126" s="20"/>
      <c r="C126" s="20"/>
      <c r="D126" s="20"/>
      <c r="E126" s="20"/>
      <c r="F126" t="str" cm="1">
        <f t="array" ref="F126">$C$124&amp;_xlfn.IFS($B$124="Fall",8,$B$124="Spring",1,$B$124="Summer",5)</f>
        <v>20265</v>
      </c>
      <c r="G126" t="str">
        <f>B126&amp;C126</f>
        <v/>
      </c>
      <c r="J126" s="47"/>
      <c r="K126" s="47"/>
      <c r="N126" s="34"/>
      <c r="O126" s="34"/>
    </row>
    <row r="127" spans="1:15" x14ac:dyDescent="0.2">
      <c r="A127" s="19"/>
      <c r="B127" s="20"/>
      <c r="C127" s="20"/>
      <c r="D127" s="20"/>
      <c r="E127" s="20"/>
      <c r="F127" t="str" cm="1">
        <f t="array" ref="F127">$C$124&amp;_xlfn.IFS($B$124="Fall",8,$B$124="Spring",1,$B$124="Summer",5)</f>
        <v>20265</v>
      </c>
      <c r="G127" t="str">
        <f t="shared" ref="G127:G131" si="12">B127&amp;C127</f>
        <v/>
      </c>
      <c r="J127" s="47"/>
      <c r="K127" s="47"/>
    </row>
    <row r="128" spans="1:15" x14ac:dyDescent="0.2">
      <c r="A128" s="19"/>
      <c r="B128" s="20"/>
      <c r="C128" s="20"/>
      <c r="D128" s="20"/>
      <c r="E128" s="20"/>
      <c r="F128" t="str" cm="1">
        <f t="array" ref="F128">$C$124&amp;_xlfn.IFS($B$124="Fall",8,$B$124="Spring",1,$B$124="Summer",5)</f>
        <v>20265</v>
      </c>
      <c r="G128" t="str">
        <f t="shared" si="12"/>
        <v/>
      </c>
      <c r="J128" s="47"/>
      <c r="K128" s="47"/>
      <c r="N128" s="34"/>
      <c r="O128" s="34"/>
    </row>
    <row r="129" spans="1:15" x14ac:dyDescent="0.2">
      <c r="A129" s="19"/>
      <c r="B129" s="20"/>
      <c r="C129" s="20"/>
      <c r="D129" s="20"/>
      <c r="E129" s="20"/>
      <c r="F129" t="str" cm="1">
        <f t="array" ref="F129">$C$124&amp;_xlfn.IFS($B$124="Fall",8,$B$124="Spring",1,$B$124="Summer",5)</f>
        <v>20265</v>
      </c>
      <c r="G129" t="str">
        <f t="shared" si="12"/>
        <v/>
      </c>
      <c r="N129" s="37"/>
      <c r="O129" s="37"/>
    </row>
    <row r="130" spans="1:15" x14ac:dyDescent="0.2">
      <c r="A130" s="19"/>
      <c r="B130" s="20"/>
      <c r="C130" s="20"/>
      <c r="D130" s="20"/>
      <c r="E130" s="20"/>
      <c r="F130" t="str" cm="1">
        <f t="array" ref="F130">$C$124&amp;_xlfn.IFS($B$124="Fall",8,$B$124="Spring",1,$B$124="Summer",5)</f>
        <v>20265</v>
      </c>
      <c r="G130" t="str">
        <f t="shared" si="12"/>
        <v/>
      </c>
      <c r="J130" s="47"/>
      <c r="K130" s="47"/>
    </row>
    <row r="131" spans="1:15" x14ac:dyDescent="0.2">
      <c r="A131" s="19"/>
      <c r="B131" s="20"/>
      <c r="C131" s="20"/>
      <c r="D131" s="20"/>
      <c r="E131" s="20"/>
      <c r="F131" t="str" cm="1">
        <f t="array" ref="F131">$C$124&amp;_xlfn.IFS($B$124="Fall",8,$B$124="Spring",1,$B$124="Summer",5)</f>
        <v>20265</v>
      </c>
      <c r="G131" t="str">
        <f t="shared" si="12"/>
        <v/>
      </c>
      <c r="J131" s="47"/>
      <c r="K131" s="47"/>
    </row>
    <row r="132" spans="1:15" s="6" customFormat="1" x14ac:dyDescent="0.2">
      <c r="A132" s="25" t="s">
        <v>40</v>
      </c>
      <c r="B132" s="25"/>
      <c r="C132" s="25"/>
      <c r="D132" s="25"/>
      <c r="E132" s="25">
        <f>SUM(E126:E131)</f>
        <v>0</v>
      </c>
      <c r="I132"/>
      <c r="J132"/>
      <c r="K132"/>
      <c r="N132" s="35"/>
      <c r="O132" s="35"/>
    </row>
    <row r="134" spans="1:15" ht="16" x14ac:dyDescent="0.2">
      <c r="A134" s="23" t="s">
        <v>16</v>
      </c>
    </row>
    <row r="135" spans="1:15" s="6" customFormat="1" x14ac:dyDescent="0.2">
      <c r="A135" s="25" t="s">
        <v>45</v>
      </c>
      <c r="B135" s="24" t="s">
        <v>11</v>
      </c>
      <c r="C135" s="24">
        <f>C124</f>
        <v>2026</v>
      </c>
      <c r="I135"/>
      <c r="J135"/>
      <c r="K135"/>
      <c r="N135" s="35"/>
      <c r="O135" s="35"/>
    </row>
    <row r="136" spans="1:15" s="14" customFormat="1" ht="32" x14ac:dyDescent="0.2">
      <c r="A136" s="21" t="s">
        <v>29</v>
      </c>
      <c r="B136" s="21" t="s">
        <v>9</v>
      </c>
      <c r="C136" s="21" t="s">
        <v>10</v>
      </c>
      <c r="D136" s="21" t="s">
        <v>18</v>
      </c>
      <c r="E136" s="21" t="s">
        <v>17</v>
      </c>
      <c r="F136" s="14" t="s">
        <v>48</v>
      </c>
      <c r="G136" s="14" t="s">
        <v>49</v>
      </c>
      <c r="I136"/>
      <c r="J136"/>
      <c r="K136"/>
      <c r="N136" s="35"/>
      <c r="O136" s="35"/>
    </row>
    <row r="137" spans="1:15" x14ac:dyDescent="0.2">
      <c r="A137" s="19" t="s">
        <v>58</v>
      </c>
      <c r="B137" s="20" t="s">
        <v>89</v>
      </c>
      <c r="C137" s="20">
        <v>4410</v>
      </c>
      <c r="D137" s="20" t="s">
        <v>122</v>
      </c>
      <c r="E137" s="20">
        <v>3</v>
      </c>
      <c r="F137" t="str" cm="1">
        <f t="array" ref="F137">$C$135&amp;_xlfn.IFS($B$135="Fall",8,$B$135="Spring",1,$B$135="Summer",5)</f>
        <v>20268</v>
      </c>
      <c r="G137" t="e">
        <f>#REF!&amp;C137</f>
        <v>#REF!</v>
      </c>
      <c r="J137" s="47"/>
      <c r="K137" s="47"/>
    </row>
    <row r="138" spans="1:15" x14ac:dyDescent="0.2">
      <c r="A138" s="19" t="s">
        <v>58</v>
      </c>
      <c r="B138" s="20" t="s">
        <v>89</v>
      </c>
      <c r="C138" s="20">
        <v>1000</v>
      </c>
      <c r="D138" s="20" t="s">
        <v>97</v>
      </c>
      <c r="E138" s="20">
        <v>1</v>
      </c>
      <c r="F138" t="str" cm="1">
        <f t="array" ref="F138">$C$135&amp;_xlfn.IFS($B$135="Fall",8,$B$135="Spring",1,$B$135="Summer",5)</f>
        <v>20268</v>
      </c>
      <c r="G138" t="str">
        <f>B137&amp;C138</f>
        <v>AS1000</v>
      </c>
      <c r="J138" s="47"/>
      <c r="K138" s="47"/>
      <c r="N138" s="34"/>
      <c r="O138" s="34"/>
    </row>
    <row r="139" spans="1:15" x14ac:dyDescent="0.2">
      <c r="A139" s="19" t="s">
        <v>33</v>
      </c>
      <c r="B139" s="20" t="s">
        <v>20</v>
      </c>
      <c r="C139" s="20">
        <v>4871</v>
      </c>
      <c r="D139" s="20" t="s">
        <v>123</v>
      </c>
      <c r="E139" s="20">
        <v>1</v>
      </c>
      <c r="F139" t="str" cm="1">
        <f t="array" ref="F139">$C$135&amp;_xlfn.IFS($B$135="Fall",8,$B$135="Spring",1,$B$135="Summer",5)</f>
        <v>20268</v>
      </c>
      <c r="G139" t="str">
        <f t="shared" ref="G139:G144" si="13">B139&amp;C139</f>
        <v>ECE4871</v>
      </c>
      <c r="J139" s="47"/>
      <c r="K139" s="47"/>
    </row>
    <row r="140" spans="1:15" x14ac:dyDescent="0.2">
      <c r="A140" s="19" t="s">
        <v>59</v>
      </c>
      <c r="B140" s="20" t="s">
        <v>20</v>
      </c>
      <c r="C140" s="20">
        <v>4550</v>
      </c>
      <c r="D140" s="20" t="s">
        <v>124</v>
      </c>
      <c r="E140" s="20">
        <v>3</v>
      </c>
      <c r="F140" t="str" cm="1">
        <f t="array" ref="F140">$C$135&amp;_xlfn.IFS($B$135="Fall",8,$B$135="Spring",1,$B$135="Summer",5)</f>
        <v>20268</v>
      </c>
      <c r="G140" t="str">
        <f t="shared" si="13"/>
        <v>ECE4550</v>
      </c>
      <c r="N140" s="34"/>
      <c r="O140" s="34"/>
    </row>
    <row r="141" spans="1:15" x14ac:dyDescent="0.2">
      <c r="A141" s="19" t="s">
        <v>59</v>
      </c>
      <c r="B141" s="20" t="s">
        <v>20</v>
      </c>
      <c r="C141" s="20">
        <v>4781</v>
      </c>
      <c r="D141" s="20" t="s">
        <v>125</v>
      </c>
      <c r="E141" s="20">
        <v>3</v>
      </c>
      <c r="F141" t="str" cm="1">
        <f t="array" ref="F141">$C$135&amp;_xlfn.IFS($B$135="Fall",8,$B$135="Spring",1,$B$135="Summer",5)</f>
        <v>20268</v>
      </c>
      <c r="G141" t="str">
        <f t="shared" si="13"/>
        <v>ECE4781</v>
      </c>
      <c r="N141" s="37"/>
      <c r="O141" s="37"/>
    </row>
    <row r="142" spans="1:15" x14ac:dyDescent="0.2">
      <c r="A142" s="19" t="s">
        <v>59</v>
      </c>
      <c r="B142" s="20" t="s">
        <v>20</v>
      </c>
      <c r="C142" s="20">
        <v>4560</v>
      </c>
      <c r="D142" s="20" t="s">
        <v>126</v>
      </c>
      <c r="E142" s="20">
        <v>3</v>
      </c>
      <c r="F142" t="str" cm="1">
        <f t="array" ref="F142">$C$135&amp;_xlfn.IFS($B$135="Fall",8,$B$135="Spring",1,$B$135="Summer",5)</f>
        <v>20268</v>
      </c>
      <c r="G142" t="str">
        <f t="shared" si="13"/>
        <v>ECE4560</v>
      </c>
    </row>
    <row r="143" spans="1:15" x14ac:dyDescent="0.2">
      <c r="A143" s="19" t="s">
        <v>59</v>
      </c>
      <c r="B143" s="20" t="s">
        <v>20</v>
      </c>
      <c r="C143" s="20">
        <v>4784</v>
      </c>
      <c r="D143" s="20" t="s">
        <v>127</v>
      </c>
      <c r="E143" s="20">
        <v>3</v>
      </c>
      <c r="F143" t="str" cm="1">
        <f t="array" ref="F143">$C$135&amp;_xlfn.IFS($B$135="Fall",8,$B$135="Spring",1,$B$135="Summer",5)</f>
        <v>20268</v>
      </c>
      <c r="G143" t="str">
        <f t="shared" si="13"/>
        <v>ECE4784</v>
      </c>
    </row>
    <row r="144" spans="1:15" x14ac:dyDescent="0.2">
      <c r="A144" s="19"/>
      <c r="B144" s="20"/>
      <c r="C144" s="20"/>
      <c r="D144" s="20"/>
      <c r="E144" s="20"/>
      <c r="F144" t="str" cm="1">
        <f t="array" ref="F144">$C$135&amp;_xlfn.IFS($B$135="Fall",8,$B$135="Spring",1,$B$135="Summer",5)</f>
        <v>20268</v>
      </c>
      <c r="G144" t="str">
        <f t="shared" si="13"/>
        <v/>
      </c>
    </row>
    <row r="145" spans="1:15" s="6" customFormat="1" x14ac:dyDescent="0.2">
      <c r="A145" s="25" t="s">
        <v>40</v>
      </c>
      <c r="B145" s="25"/>
      <c r="C145" s="25"/>
      <c r="D145" s="25"/>
      <c r="E145" s="25">
        <f>SUM(E137:E144)</f>
        <v>17</v>
      </c>
      <c r="I145"/>
      <c r="J145"/>
      <c r="K145"/>
      <c r="N145" s="35"/>
      <c r="O145" s="35"/>
    </row>
    <row r="147" spans="1:15" s="6" customFormat="1" x14ac:dyDescent="0.2">
      <c r="A147" s="25" t="s">
        <v>45</v>
      </c>
      <c r="B147" s="24" t="s">
        <v>12</v>
      </c>
      <c r="C147" s="24">
        <f>C135+1</f>
        <v>2027</v>
      </c>
      <c r="I147"/>
      <c r="J147"/>
      <c r="K147"/>
      <c r="N147" s="35"/>
      <c r="O147" s="35"/>
    </row>
    <row r="148" spans="1:15" s="14" customFormat="1" ht="32" x14ac:dyDescent="0.2">
      <c r="A148" s="21" t="s">
        <v>29</v>
      </c>
      <c r="B148" s="21" t="s">
        <v>9</v>
      </c>
      <c r="C148" s="21" t="s">
        <v>10</v>
      </c>
      <c r="D148" s="21" t="s">
        <v>18</v>
      </c>
      <c r="E148" s="21" t="s">
        <v>17</v>
      </c>
      <c r="F148" s="14" t="s">
        <v>48</v>
      </c>
      <c r="G148" s="14" t="s">
        <v>49</v>
      </c>
      <c r="I148"/>
      <c r="J148"/>
      <c r="K148"/>
      <c r="N148" s="34"/>
      <c r="O148" s="34"/>
    </row>
    <row r="149" spans="1:15" x14ac:dyDescent="0.2">
      <c r="A149" s="19" t="s">
        <v>58</v>
      </c>
      <c r="B149" s="20" t="s">
        <v>89</v>
      </c>
      <c r="C149" s="20">
        <v>4420</v>
      </c>
      <c r="D149" s="20" t="s">
        <v>130</v>
      </c>
      <c r="E149" s="20">
        <v>3</v>
      </c>
      <c r="F149" t="str" cm="1">
        <f t="array" ref="F149">$C$147&amp;_xlfn.IFS($B$147="Fall",8,$B$147="Spring",1,$B$147="Summer",5)</f>
        <v>20271</v>
      </c>
      <c r="G149" t="str">
        <f>B149&amp;C149</f>
        <v>AS4420</v>
      </c>
      <c r="J149" s="47"/>
      <c r="K149" s="47"/>
    </row>
    <row r="150" spans="1:15" x14ac:dyDescent="0.2">
      <c r="A150" s="19" t="s">
        <v>58</v>
      </c>
      <c r="B150" s="20" t="s">
        <v>89</v>
      </c>
      <c r="C150" s="20">
        <v>1000</v>
      </c>
      <c r="D150" s="20" t="s">
        <v>97</v>
      </c>
      <c r="E150" s="20">
        <v>1</v>
      </c>
      <c r="F150" t="str" cm="1">
        <f t="array" ref="F150">$C$147&amp;_xlfn.IFS($B$147="Fall",8,$B$147="Spring",1,$B$147="Summer",5)</f>
        <v>20271</v>
      </c>
      <c r="G150" t="str">
        <f t="shared" ref="G150:G156" si="14">B150&amp;C150</f>
        <v>AS1000</v>
      </c>
      <c r="J150" s="47"/>
      <c r="K150" s="47"/>
    </row>
    <row r="151" spans="1:15" x14ac:dyDescent="0.2">
      <c r="A151" s="19" t="s">
        <v>33</v>
      </c>
      <c r="B151" s="20" t="s">
        <v>20</v>
      </c>
      <c r="C151" s="20">
        <v>4872</v>
      </c>
      <c r="D151" s="20" t="s">
        <v>131</v>
      </c>
      <c r="E151" s="20">
        <v>2</v>
      </c>
      <c r="F151" t="str" cm="1">
        <f t="array" ref="F151">$C$147&amp;_xlfn.IFS($B$147="Fall",8,$B$147="Spring",1,$B$147="Summer",5)</f>
        <v>20271</v>
      </c>
      <c r="G151" t="str">
        <f t="shared" si="14"/>
        <v>ECE4872</v>
      </c>
      <c r="J151" s="47"/>
      <c r="K151" s="47"/>
      <c r="N151" s="34"/>
      <c r="O151" s="34"/>
    </row>
    <row r="152" spans="1:15" x14ac:dyDescent="0.2">
      <c r="A152" s="19" t="s">
        <v>35</v>
      </c>
      <c r="B152" s="20" t="s">
        <v>34</v>
      </c>
      <c r="C152" s="20">
        <v>3770</v>
      </c>
      <c r="D152" s="20" t="s">
        <v>132</v>
      </c>
      <c r="E152" s="20">
        <v>3</v>
      </c>
      <c r="F152" t="str" cm="1">
        <f t="array" ref="F152">$C$147&amp;_xlfn.IFS($B$147="Fall",8,$B$147="Spring",1,$B$147="Summer",5)</f>
        <v>20271</v>
      </c>
      <c r="G152" t="str">
        <f t="shared" si="14"/>
        <v>CEE3770</v>
      </c>
      <c r="N152" s="37"/>
      <c r="O152" s="37"/>
    </row>
    <row r="153" spans="1:15" x14ac:dyDescent="0.2">
      <c r="A153" s="19" t="s">
        <v>32</v>
      </c>
      <c r="B153" s="20" t="s">
        <v>128</v>
      </c>
      <c r="C153" s="20">
        <v>2111</v>
      </c>
      <c r="D153" s="20" t="s">
        <v>133</v>
      </c>
      <c r="E153" s="20">
        <v>3</v>
      </c>
      <c r="F153" t="str" cm="1">
        <f t="array" ref="F153">$C$147&amp;_xlfn.IFS($B$147="Fall",8,$B$147="Spring",1,$B$147="Summer",5)</f>
        <v>20271</v>
      </c>
      <c r="G153" t="str">
        <f t="shared" si="14"/>
        <v>HIST2111</v>
      </c>
    </row>
    <row r="154" spans="1:15" x14ac:dyDescent="0.2">
      <c r="A154" s="19" t="s">
        <v>32</v>
      </c>
      <c r="B154" s="20" t="s">
        <v>129</v>
      </c>
      <c r="C154" s="20">
        <v>1601</v>
      </c>
      <c r="D154" s="20" t="s">
        <v>134</v>
      </c>
      <c r="E154" s="20">
        <v>4</v>
      </c>
      <c r="F154" t="str" cm="1">
        <f t="array" ref="F154">$C$147&amp;_xlfn.IFS($B$147="Fall",8,$B$147="Spring",1,$B$147="Summer",5)</f>
        <v>20271</v>
      </c>
      <c r="G154" t="str">
        <f t="shared" si="14"/>
        <v>EAS1601</v>
      </c>
    </row>
    <row r="155" spans="1:15" x14ac:dyDescent="0.2">
      <c r="A155" s="19"/>
      <c r="B155" s="20"/>
      <c r="C155" s="20"/>
      <c r="D155" s="20"/>
      <c r="E155" s="20"/>
      <c r="F155" t="str" cm="1">
        <f t="array" ref="F155">$C$147&amp;_xlfn.IFS($B$147="Fall",8,$B$147="Spring",1,$B$147="Summer",5)</f>
        <v>20271</v>
      </c>
      <c r="G155" t="str">
        <f t="shared" si="14"/>
        <v/>
      </c>
    </row>
    <row r="156" spans="1:15" x14ac:dyDescent="0.2">
      <c r="A156" s="19"/>
      <c r="B156" s="20"/>
      <c r="C156" s="20"/>
      <c r="D156" s="20"/>
      <c r="E156" s="20"/>
      <c r="F156" t="str" cm="1">
        <f t="array" ref="F156">$C$147&amp;_xlfn.IFS($B$147="Fall",8,$B$147="Spring",1,$B$147="Summer",5)</f>
        <v>20271</v>
      </c>
      <c r="G156" t="str">
        <f t="shared" si="14"/>
        <v/>
      </c>
    </row>
    <row r="157" spans="1:15" s="6" customFormat="1" x14ac:dyDescent="0.2">
      <c r="A157" s="25" t="s">
        <v>40</v>
      </c>
      <c r="B157" s="25"/>
      <c r="C157" s="25"/>
      <c r="D157" s="25"/>
      <c r="E157" s="25">
        <f>SUM(E149:E156)</f>
        <v>16</v>
      </c>
      <c r="I157"/>
      <c r="J157"/>
      <c r="K157"/>
      <c r="N157" s="35"/>
      <c r="O157" s="35"/>
    </row>
    <row r="159" spans="1:15" s="6" customFormat="1" x14ac:dyDescent="0.2">
      <c r="A159" s="25" t="s">
        <v>45</v>
      </c>
      <c r="B159" s="24" t="s">
        <v>19</v>
      </c>
      <c r="C159" s="24">
        <f>C147</f>
        <v>2027</v>
      </c>
      <c r="I159"/>
      <c r="J159"/>
      <c r="K159"/>
      <c r="N159" s="35"/>
      <c r="O159" s="35"/>
    </row>
    <row r="160" spans="1:15" s="14" customFormat="1" ht="32" x14ac:dyDescent="0.2">
      <c r="A160" s="21" t="s">
        <v>29</v>
      </c>
      <c r="B160" s="21" t="s">
        <v>9</v>
      </c>
      <c r="C160" s="21" t="s">
        <v>10</v>
      </c>
      <c r="D160" s="21" t="s">
        <v>18</v>
      </c>
      <c r="E160" s="21" t="s">
        <v>17</v>
      </c>
      <c r="F160" s="14" t="s">
        <v>48</v>
      </c>
      <c r="G160" s="14" t="s">
        <v>49</v>
      </c>
      <c r="I160"/>
      <c r="J160"/>
      <c r="K160"/>
      <c r="N160" s="35"/>
      <c r="O160" s="35"/>
    </row>
    <row r="161" spans="1:15" x14ac:dyDescent="0.2">
      <c r="A161" s="19"/>
      <c r="B161" s="20"/>
      <c r="C161" s="20"/>
      <c r="D161" s="20"/>
      <c r="E161" s="20"/>
      <c r="F161" t="str" cm="1">
        <f t="array" ref="F161">$C$159&amp;_xlfn.IFS($B$159="Fall",8,$B$159="Spring",1,$B$159="Summer",5)</f>
        <v>20275</v>
      </c>
      <c r="G161" t="str">
        <f>B161&amp;C161</f>
        <v/>
      </c>
      <c r="J161" s="47"/>
      <c r="K161" s="47"/>
      <c r="N161" s="34"/>
      <c r="O161" s="34"/>
    </row>
    <row r="162" spans="1:15" x14ac:dyDescent="0.2">
      <c r="A162" s="19"/>
      <c r="B162" s="20"/>
      <c r="C162" s="20"/>
      <c r="D162" s="20"/>
      <c r="E162" s="20"/>
      <c r="F162" t="str" cm="1">
        <f t="array" ref="F162">$C$159&amp;_xlfn.IFS($B$159="Fall",8,$B$159="Spring",1,$B$159="Summer",5)</f>
        <v>20275</v>
      </c>
      <c r="G162" t="str">
        <f t="shared" ref="G162:G166" si="15">B162&amp;C162</f>
        <v/>
      </c>
      <c r="J162" s="47"/>
      <c r="K162" s="47"/>
    </row>
    <row r="163" spans="1:15" x14ac:dyDescent="0.2">
      <c r="A163" s="19"/>
      <c r="B163" s="20"/>
      <c r="C163" s="20"/>
      <c r="D163" s="20"/>
      <c r="E163" s="20"/>
      <c r="F163" t="str" cm="1">
        <f t="array" ref="F163">$C$159&amp;_xlfn.IFS($B$159="Fall",8,$B$159="Spring",1,$B$159="Summer",5)</f>
        <v>20275</v>
      </c>
      <c r="G163" t="str">
        <f t="shared" si="15"/>
        <v/>
      </c>
      <c r="J163" s="47"/>
      <c r="K163" s="47"/>
      <c r="N163" s="34"/>
      <c r="O163" s="34"/>
    </row>
    <row r="164" spans="1:15" x14ac:dyDescent="0.2">
      <c r="A164" s="19"/>
      <c r="B164" s="20"/>
      <c r="C164" s="20"/>
      <c r="D164" s="20"/>
      <c r="E164" s="20"/>
      <c r="F164" t="str" cm="1">
        <f t="array" ref="F164">$C$159&amp;_xlfn.IFS($B$159="Fall",8,$B$159="Spring",1,$B$159="Summer",5)</f>
        <v>20275</v>
      </c>
      <c r="G164" t="str">
        <f t="shared" si="15"/>
        <v/>
      </c>
      <c r="N164" s="37"/>
      <c r="O164" s="37"/>
    </row>
    <row r="165" spans="1:15" x14ac:dyDescent="0.2">
      <c r="A165" s="19"/>
      <c r="B165" s="20"/>
      <c r="C165" s="20"/>
      <c r="D165" s="20"/>
      <c r="E165" s="20"/>
      <c r="F165" t="str" cm="1">
        <f t="array" ref="F165">$C$159&amp;_xlfn.IFS($B$159="Fall",8,$B$159="Spring",1,$B$159="Summer",5)</f>
        <v>20275</v>
      </c>
      <c r="G165" t="str">
        <f t="shared" si="15"/>
        <v/>
      </c>
      <c r="J165" s="47"/>
      <c r="K165" s="47"/>
    </row>
    <row r="166" spans="1:15" x14ac:dyDescent="0.2">
      <c r="A166" s="19"/>
      <c r="B166" s="20"/>
      <c r="C166" s="20"/>
      <c r="D166" s="20"/>
      <c r="E166" s="20"/>
      <c r="F166" t="str" cm="1">
        <f t="array" ref="F166">$C$159&amp;_xlfn.IFS($B$159="Fall",8,$B$159="Spring",1,$B$159="Summer",5)</f>
        <v>20275</v>
      </c>
      <c r="G166" t="str">
        <f t="shared" si="15"/>
        <v/>
      </c>
      <c r="J166" s="47"/>
      <c r="K166" s="47"/>
    </row>
    <row r="167" spans="1:15" s="6" customFormat="1" x14ac:dyDescent="0.2">
      <c r="A167" s="25" t="s">
        <v>40</v>
      </c>
      <c r="B167" s="25"/>
      <c r="C167" s="25"/>
      <c r="D167" s="25"/>
      <c r="E167" s="25">
        <f>SUM(E161:E166)</f>
        <v>0</v>
      </c>
      <c r="I167"/>
      <c r="J167"/>
      <c r="K167"/>
      <c r="N167" s="35"/>
      <c r="O167" s="35"/>
    </row>
    <row r="169" spans="1:15" ht="16" x14ac:dyDescent="0.2">
      <c r="A169" s="23" t="s">
        <v>50</v>
      </c>
    </row>
    <row r="170" spans="1:15" s="6" customFormat="1" x14ac:dyDescent="0.2">
      <c r="A170" s="25" t="s">
        <v>45</v>
      </c>
      <c r="B170" s="24" t="s">
        <v>11</v>
      </c>
      <c r="C170" s="24">
        <f>C159</f>
        <v>2027</v>
      </c>
      <c r="I170"/>
      <c r="J170"/>
      <c r="K170"/>
      <c r="N170" s="35"/>
      <c r="O170" s="35"/>
    </row>
    <row r="171" spans="1:15" s="14" customFormat="1" ht="32" x14ac:dyDescent="0.2">
      <c r="A171" s="21" t="s">
        <v>29</v>
      </c>
      <c r="B171" s="21" t="s">
        <v>9</v>
      </c>
      <c r="C171" s="21" t="s">
        <v>10</v>
      </c>
      <c r="D171" s="21" t="s">
        <v>18</v>
      </c>
      <c r="E171" s="21" t="s">
        <v>17</v>
      </c>
      <c r="F171" s="14" t="s">
        <v>48</v>
      </c>
      <c r="G171" s="14" t="s">
        <v>49</v>
      </c>
      <c r="I171"/>
      <c r="J171"/>
      <c r="K171"/>
      <c r="N171" s="35"/>
      <c r="O171" s="35"/>
    </row>
    <row r="172" spans="1:15" x14ac:dyDescent="0.2">
      <c r="A172" s="19"/>
      <c r="B172" s="20"/>
      <c r="C172" s="20"/>
      <c r="D172" s="20"/>
      <c r="E172" s="20"/>
      <c r="F172" t="str" cm="1">
        <f t="array" ref="F172">$C$170&amp;_xlfn.IFS($B$170="Fall",8,$B$170="Spring",1,$B$170="Summer",5)</f>
        <v>20278</v>
      </c>
      <c r="G172" t="str">
        <f>B172&amp;C172</f>
        <v/>
      </c>
      <c r="J172" s="47"/>
      <c r="K172" s="47"/>
    </row>
    <row r="173" spans="1:15" x14ac:dyDescent="0.2">
      <c r="A173" s="19"/>
      <c r="B173" s="20"/>
      <c r="C173" s="20"/>
      <c r="D173" s="20"/>
      <c r="E173" s="20"/>
      <c r="F173" t="str" cm="1">
        <f t="array" ref="F173">$C$170&amp;_xlfn.IFS($B$170="Fall",8,$B$170="Spring",1,$B$170="Summer",5)</f>
        <v>20278</v>
      </c>
      <c r="G173" t="str">
        <f t="shared" ref="G173:G179" si="16">B173&amp;C173</f>
        <v/>
      </c>
      <c r="J173" s="47"/>
      <c r="K173" s="47"/>
      <c r="N173" s="34"/>
      <c r="O173" s="34"/>
    </row>
    <row r="174" spans="1:15" x14ac:dyDescent="0.2">
      <c r="A174" s="19"/>
      <c r="B174" s="20"/>
      <c r="C174" s="20"/>
      <c r="D174" s="20"/>
      <c r="E174" s="20"/>
      <c r="F174" t="str" cm="1">
        <f t="array" ref="F174">$C$170&amp;_xlfn.IFS($B$170="Fall",8,$B$170="Spring",1,$B$170="Summer",5)</f>
        <v>20278</v>
      </c>
      <c r="G174" t="str">
        <f t="shared" si="16"/>
        <v/>
      </c>
      <c r="J174" s="47"/>
      <c r="K174" s="47"/>
    </row>
    <row r="175" spans="1:15" x14ac:dyDescent="0.2">
      <c r="A175" s="19"/>
      <c r="B175" s="20"/>
      <c r="C175" s="20"/>
      <c r="D175" s="20"/>
      <c r="E175" s="20"/>
      <c r="F175" t="str" cm="1">
        <f t="array" ref="F175">$C$170&amp;_xlfn.IFS($B$170="Fall",8,$B$170="Spring",1,$B$170="Summer",5)</f>
        <v>20278</v>
      </c>
      <c r="G175" t="str">
        <f t="shared" si="16"/>
        <v/>
      </c>
      <c r="N175" s="34"/>
      <c r="O175" s="34"/>
    </row>
    <row r="176" spans="1:15" x14ac:dyDescent="0.2">
      <c r="A176" s="19"/>
      <c r="B176" s="20"/>
      <c r="C176" s="20"/>
      <c r="D176" s="20"/>
      <c r="E176" s="20"/>
      <c r="F176" t="str" cm="1">
        <f t="array" ref="F176">$C$170&amp;_xlfn.IFS($B$170="Fall",8,$B$170="Spring",1,$B$170="Summer",5)</f>
        <v>20278</v>
      </c>
      <c r="G176" t="str">
        <f t="shared" si="16"/>
        <v/>
      </c>
      <c r="N176" s="37"/>
      <c r="O176" s="37"/>
    </row>
    <row r="177" spans="1:15" x14ac:dyDescent="0.2">
      <c r="A177" s="19"/>
      <c r="B177" s="20"/>
      <c r="C177" s="20"/>
      <c r="D177" s="20"/>
      <c r="E177" s="20"/>
      <c r="F177" t="str" cm="1">
        <f t="array" ref="F177">$C$170&amp;_xlfn.IFS($B$170="Fall",8,$B$170="Spring",1,$B$170="Summer",5)</f>
        <v>20278</v>
      </c>
      <c r="G177" t="str">
        <f t="shared" si="16"/>
        <v/>
      </c>
    </row>
    <row r="178" spans="1:15" x14ac:dyDescent="0.2">
      <c r="A178" s="19"/>
      <c r="B178" s="20"/>
      <c r="C178" s="20"/>
      <c r="D178" s="20"/>
      <c r="E178" s="20"/>
      <c r="F178" t="str" cm="1">
        <f t="array" ref="F178">$C$170&amp;_xlfn.IFS($B$170="Fall",8,$B$170="Spring",1,$B$170="Summer",5)</f>
        <v>20278</v>
      </c>
      <c r="G178" t="str">
        <f t="shared" si="16"/>
        <v/>
      </c>
    </row>
    <row r="179" spans="1:15" x14ac:dyDescent="0.2">
      <c r="A179" s="19"/>
      <c r="B179" s="20"/>
      <c r="C179" s="20"/>
      <c r="D179" s="20"/>
      <c r="E179" s="20"/>
      <c r="F179" t="str" cm="1">
        <f t="array" ref="F179">$C$170&amp;_xlfn.IFS($B$170="Fall",8,$B$170="Spring",1,$B$170="Summer",5)</f>
        <v>20278</v>
      </c>
      <c r="G179" t="str">
        <f t="shared" si="16"/>
        <v/>
      </c>
    </row>
    <row r="180" spans="1:15" s="6" customFormat="1" x14ac:dyDescent="0.2">
      <c r="A180" s="25" t="s">
        <v>40</v>
      </c>
      <c r="B180" s="25"/>
      <c r="C180" s="25"/>
      <c r="D180" s="25"/>
      <c r="E180" s="25">
        <f>SUM(E172:E179)</f>
        <v>0</v>
      </c>
      <c r="I180"/>
      <c r="J180"/>
      <c r="K180"/>
      <c r="N180" s="35"/>
      <c r="O180" s="35"/>
    </row>
    <row r="182" spans="1:15" s="6" customFormat="1" x14ac:dyDescent="0.2">
      <c r="A182" s="25" t="s">
        <v>45</v>
      </c>
      <c r="B182" s="24" t="s">
        <v>12</v>
      </c>
      <c r="C182" s="24">
        <f>C170+1</f>
        <v>2028</v>
      </c>
      <c r="I182"/>
      <c r="J182"/>
      <c r="K182"/>
      <c r="N182" s="35"/>
      <c r="O182" s="35"/>
    </row>
    <row r="183" spans="1:15" s="14" customFormat="1" ht="32" x14ac:dyDescent="0.2">
      <c r="A183" s="21" t="s">
        <v>29</v>
      </c>
      <c r="B183" s="21" t="s">
        <v>9</v>
      </c>
      <c r="C183" s="21" t="s">
        <v>10</v>
      </c>
      <c r="D183" s="21" t="s">
        <v>18</v>
      </c>
      <c r="E183" s="21" t="s">
        <v>17</v>
      </c>
      <c r="F183" s="14" t="s">
        <v>48</v>
      </c>
      <c r="G183" s="14" t="s">
        <v>49</v>
      </c>
      <c r="I183"/>
      <c r="J183"/>
      <c r="K183"/>
      <c r="N183" s="34"/>
      <c r="O183" s="34"/>
    </row>
    <row r="184" spans="1:15" x14ac:dyDescent="0.2">
      <c r="A184" s="19"/>
      <c r="B184" s="20"/>
      <c r="C184" s="20"/>
      <c r="D184" s="20"/>
      <c r="E184" s="20"/>
      <c r="F184" t="str" cm="1">
        <f t="array" ref="F184">$C$182&amp;_xlfn.IFS($B$182="Fall",8,$B$182="Spring",1,$B$182="Summer",5)</f>
        <v>20281</v>
      </c>
      <c r="G184" t="str">
        <f>B184&amp;C184</f>
        <v/>
      </c>
      <c r="J184" s="47"/>
      <c r="K184" s="47"/>
    </row>
    <row r="185" spans="1:15" x14ac:dyDescent="0.2">
      <c r="A185" s="19"/>
      <c r="B185" s="20"/>
      <c r="C185" s="20"/>
      <c r="D185" s="20"/>
      <c r="E185" s="20"/>
      <c r="F185" t="str" cm="1">
        <f t="array" ref="F185">$C$182&amp;_xlfn.IFS($B$182="Fall",8,$B$182="Spring",1,$B$182="Summer",5)</f>
        <v>20281</v>
      </c>
      <c r="G185" t="str">
        <f t="shared" ref="G185:G191" si="17">B185&amp;C185</f>
        <v/>
      </c>
      <c r="J185" s="47"/>
      <c r="K185" s="47"/>
    </row>
    <row r="186" spans="1:15" x14ac:dyDescent="0.2">
      <c r="A186" s="19"/>
      <c r="B186" s="20"/>
      <c r="C186" s="20"/>
      <c r="D186" s="20"/>
      <c r="E186" s="20"/>
      <c r="F186" t="str" cm="1">
        <f t="array" ref="F186">$C$182&amp;_xlfn.IFS($B$182="Fall",8,$B$182="Spring",1,$B$182="Summer",5)</f>
        <v>20281</v>
      </c>
      <c r="G186" t="str">
        <f t="shared" si="17"/>
        <v/>
      </c>
      <c r="J186" s="47"/>
      <c r="K186" s="47"/>
      <c r="N186" s="34"/>
      <c r="O186" s="34"/>
    </row>
    <row r="187" spans="1:15" x14ac:dyDescent="0.2">
      <c r="A187" s="19"/>
      <c r="B187" s="20"/>
      <c r="C187" s="20"/>
      <c r="D187" s="20"/>
      <c r="E187" s="20"/>
      <c r="F187" t="str" cm="1">
        <f t="array" ref="F187">$C$182&amp;_xlfn.IFS($B$182="Fall",8,$B$182="Spring",1,$B$182="Summer",5)</f>
        <v>20281</v>
      </c>
      <c r="G187" t="str">
        <f t="shared" si="17"/>
        <v/>
      </c>
      <c r="N187" s="37"/>
      <c r="O187" s="37"/>
    </row>
    <row r="188" spans="1:15" x14ac:dyDescent="0.2">
      <c r="A188" s="19"/>
      <c r="B188" s="20"/>
      <c r="C188" s="20"/>
      <c r="D188" s="20"/>
      <c r="E188" s="20"/>
      <c r="F188" t="str" cm="1">
        <f t="array" ref="F188">$C$182&amp;_xlfn.IFS($B$182="Fall",8,$B$182="Spring",1,$B$182="Summer",5)</f>
        <v>20281</v>
      </c>
      <c r="G188" t="str">
        <f t="shared" si="17"/>
        <v/>
      </c>
    </row>
    <row r="189" spans="1:15" x14ac:dyDescent="0.2">
      <c r="A189" s="19"/>
      <c r="B189" s="20"/>
      <c r="C189" s="20"/>
      <c r="D189" s="20"/>
      <c r="E189" s="20"/>
      <c r="F189" t="str" cm="1">
        <f t="array" ref="F189">$C$182&amp;_xlfn.IFS($B$182="Fall",8,$B$182="Spring",1,$B$182="Summer",5)</f>
        <v>20281</v>
      </c>
      <c r="G189" t="str">
        <f t="shared" si="17"/>
        <v/>
      </c>
    </row>
    <row r="190" spans="1:15" x14ac:dyDescent="0.2">
      <c r="A190" s="19"/>
      <c r="B190" s="20"/>
      <c r="C190" s="20"/>
      <c r="D190" s="20"/>
      <c r="E190" s="20"/>
      <c r="F190" t="str" cm="1">
        <f t="array" ref="F190">$C$182&amp;_xlfn.IFS($B$182="Fall",8,$B$182="Spring",1,$B$182="Summer",5)</f>
        <v>20281</v>
      </c>
      <c r="G190" t="str">
        <f t="shared" si="17"/>
        <v/>
      </c>
    </row>
    <row r="191" spans="1:15" x14ac:dyDescent="0.2">
      <c r="A191" s="19"/>
      <c r="B191" s="20"/>
      <c r="C191" s="20"/>
      <c r="D191" s="20"/>
      <c r="E191" s="20"/>
      <c r="F191" t="str" cm="1">
        <f t="array" ref="F191">$C$182&amp;_xlfn.IFS($B$182="Fall",8,$B$182="Spring",1,$B$182="Summer",5)</f>
        <v>20281</v>
      </c>
      <c r="G191" t="str">
        <f t="shared" si="17"/>
        <v/>
      </c>
    </row>
    <row r="192" spans="1:15" s="6" customFormat="1" x14ac:dyDescent="0.2">
      <c r="A192" s="25" t="s">
        <v>40</v>
      </c>
      <c r="B192" s="25"/>
      <c r="C192" s="25"/>
      <c r="D192" s="25"/>
      <c r="E192" s="25">
        <f>SUM(E184:E191)</f>
        <v>0</v>
      </c>
      <c r="I192"/>
      <c r="J192"/>
      <c r="K192"/>
      <c r="N192" s="35"/>
      <c r="O192" s="35"/>
    </row>
    <row r="194" spans="1:15" s="6" customFormat="1" x14ac:dyDescent="0.2">
      <c r="A194" s="25" t="s">
        <v>45</v>
      </c>
      <c r="B194" s="24" t="s">
        <v>19</v>
      </c>
      <c r="C194" s="24">
        <f>C182</f>
        <v>2028</v>
      </c>
      <c r="I194"/>
      <c r="J194"/>
      <c r="K194"/>
      <c r="N194" s="35"/>
      <c r="O194" s="35"/>
    </row>
    <row r="195" spans="1:15" s="14" customFormat="1" ht="32" x14ac:dyDescent="0.2">
      <c r="A195" s="21" t="s">
        <v>29</v>
      </c>
      <c r="B195" s="21" t="s">
        <v>9</v>
      </c>
      <c r="C195" s="21" t="s">
        <v>10</v>
      </c>
      <c r="D195" s="21" t="s">
        <v>18</v>
      </c>
      <c r="E195" s="21" t="s">
        <v>17</v>
      </c>
      <c r="F195" s="14" t="s">
        <v>48</v>
      </c>
      <c r="G195" s="14" t="s">
        <v>49</v>
      </c>
      <c r="I195"/>
      <c r="J195"/>
      <c r="K195"/>
      <c r="N195" s="35"/>
      <c r="O195" s="35"/>
    </row>
    <row r="196" spans="1:15" x14ac:dyDescent="0.2">
      <c r="A196" s="19"/>
      <c r="B196" s="20"/>
      <c r="C196" s="20"/>
      <c r="D196" s="20"/>
      <c r="E196" s="20"/>
      <c r="F196" t="str" cm="1">
        <f t="array" ref="F196">$C$194&amp;_xlfn.IFS($B$194="Fall",8,$B$194="Spring",1,$B$194="Summer",5)</f>
        <v>20285</v>
      </c>
      <c r="G196" t="str">
        <f>B196&amp;C196</f>
        <v/>
      </c>
      <c r="J196" s="47"/>
      <c r="K196" s="47"/>
      <c r="N196" s="34"/>
      <c r="O196" s="34"/>
    </row>
    <row r="197" spans="1:15" x14ac:dyDescent="0.2">
      <c r="A197" s="19"/>
      <c r="B197" s="20"/>
      <c r="C197" s="20"/>
      <c r="D197" s="20"/>
      <c r="E197" s="20"/>
      <c r="F197" t="str" cm="1">
        <f t="array" ref="F197">$C$194&amp;_xlfn.IFS($B$194="Fall",8,$B$194="Spring",1,$B$194="Summer",5)</f>
        <v>20285</v>
      </c>
      <c r="G197" t="str">
        <f t="shared" ref="G197:G201" si="18">B197&amp;C197</f>
        <v/>
      </c>
      <c r="J197" s="47"/>
      <c r="K197" s="47"/>
    </row>
    <row r="198" spans="1:15" x14ac:dyDescent="0.2">
      <c r="A198" s="19"/>
      <c r="B198" s="20"/>
      <c r="C198" s="20"/>
      <c r="D198" s="20"/>
      <c r="E198" s="20"/>
      <c r="F198" t="str" cm="1">
        <f t="array" ref="F198">$C$194&amp;_xlfn.IFS($B$194="Fall",8,$B$194="Spring",1,$B$194="Summer",5)</f>
        <v>20285</v>
      </c>
      <c r="G198" t="str">
        <f t="shared" si="18"/>
        <v/>
      </c>
      <c r="J198" s="47"/>
      <c r="K198" s="47"/>
      <c r="N198" s="34"/>
      <c r="O198" s="34"/>
    </row>
    <row r="199" spans="1:15" x14ac:dyDescent="0.2">
      <c r="A199" s="19"/>
      <c r="B199" s="20"/>
      <c r="C199" s="20"/>
      <c r="D199" s="20"/>
      <c r="E199" s="20"/>
      <c r="F199" t="str" cm="1">
        <f t="array" ref="F199">$C$194&amp;_xlfn.IFS($B$194="Fall",8,$B$194="Spring",1,$B$194="Summer",5)</f>
        <v>20285</v>
      </c>
      <c r="G199" t="str">
        <f t="shared" si="18"/>
        <v/>
      </c>
      <c r="N199" s="37"/>
      <c r="O199" s="37"/>
    </row>
    <row r="200" spans="1:15" x14ac:dyDescent="0.2">
      <c r="A200" s="19"/>
      <c r="B200" s="20"/>
      <c r="C200" s="20"/>
      <c r="D200" s="20"/>
      <c r="E200" s="20"/>
      <c r="F200" t="str" cm="1">
        <f t="array" ref="F200">$C$194&amp;_xlfn.IFS($B$194="Fall",8,$B$194="Spring",1,$B$194="Summer",5)</f>
        <v>20285</v>
      </c>
      <c r="G200" t="str">
        <f t="shared" si="18"/>
        <v/>
      </c>
      <c r="J200" s="47"/>
      <c r="K200" s="47"/>
    </row>
    <row r="201" spans="1:15" x14ac:dyDescent="0.2">
      <c r="A201" s="19"/>
      <c r="B201" s="20"/>
      <c r="C201" s="20"/>
      <c r="D201" s="20"/>
      <c r="E201" s="20"/>
      <c r="F201" t="str" cm="1">
        <f t="array" ref="F201">$C$194&amp;_xlfn.IFS($B$194="Fall",8,$B$194="Spring",1,$B$194="Summer",5)</f>
        <v>20285</v>
      </c>
      <c r="G201" t="str">
        <f t="shared" si="18"/>
        <v/>
      </c>
      <c r="J201" s="47"/>
      <c r="K201" s="47"/>
    </row>
    <row r="202" spans="1:15" s="6" customFormat="1" x14ac:dyDescent="0.2">
      <c r="A202" s="25" t="s">
        <v>40</v>
      </c>
      <c r="B202" s="25"/>
      <c r="C202" s="25"/>
      <c r="D202" s="25"/>
      <c r="E202" s="25">
        <f>SUM(E196:E201)</f>
        <v>0</v>
      </c>
      <c r="I202"/>
      <c r="J202"/>
      <c r="K202"/>
      <c r="N202" s="35"/>
      <c r="O202" s="35"/>
    </row>
    <row r="204" spans="1:15" s="6" customFormat="1" x14ac:dyDescent="0.2">
      <c r="A204" s="6" t="s">
        <v>41</v>
      </c>
      <c r="E204" s="6">
        <f>SUMIFS(E18:E203, A18:A203, "TOTAL")</f>
        <v>146</v>
      </c>
      <c r="F204" s="8" t="b">
        <f>IF(E204&lt;129,"ERROR: SHOULD BE 129 CREDIT HOURS")</f>
        <v>0</v>
      </c>
      <c r="N204" s="35"/>
      <c r="O204" s="35"/>
    </row>
    <row r="206" spans="1:15" x14ac:dyDescent="0.2">
      <c r="I206" s="6"/>
      <c r="J206" s="6"/>
      <c r="K206" s="6"/>
    </row>
    <row r="208" spans="1:15" x14ac:dyDescent="0.2">
      <c r="N208" s="34"/>
      <c r="O208" s="34"/>
    </row>
    <row r="210" spans="14:15" x14ac:dyDescent="0.2">
      <c r="N210" s="34"/>
      <c r="O210" s="34"/>
    </row>
    <row r="211" spans="14:15" x14ac:dyDescent="0.2">
      <c r="N211" s="37"/>
      <c r="O211" s="37"/>
    </row>
    <row r="218" spans="14:15" x14ac:dyDescent="0.2">
      <c r="N218" s="34"/>
      <c r="O218" s="34"/>
    </row>
    <row r="220" spans="14:15" x14ac:dyDescent="0.2">
      <c r="N220" s="34"/>
      <c r="O220" s="34"/>
    </row>
  </sheetData>
  <mergeCells count="72">
    <mergeCell ref="N29:O29"/>
    <mergeCell ref="N30:O30"/>
    <mergeCell ref="N31:O31"/>
    <mergeCell ref="O33:O37"/>
    <mergeCell ref="N32:O32"/>
    <mergeCell ref="J201:K201"/>
    <mergeCell ref="I29:K29"/>
    <mergeCell ref="A16:E16"/>
    <mergeCell ref="J198:K198"/>
    <mergeCell ref="J165:K165"/>
    <mergeCell ref="J166:K166"/>
    <mergeCell ref="J184:K184"/>
    <mergeCell ref="J185:K185"/>
    <mergeCell ref="J186:K186"/>
    <mergeCell ref="J196:K196"/>
    <mergeCell ref="J197:K197"/>
    <mergeCell ref="J126:K126"/>
    <mergeCell ref="J127:K127"/>
    <mergeCell ref="J128:K128"/>
    <mergeCell ref="J137:K137"/>
    <mergeCell ref="J57:K57"/>
    <mergeCell ref="J58:K58"/>
    <mergeCell ref="J67:K67"/>
    <mergeCell ref="J68:K68"/>
    <mergeCell ref="J200:K200"/>
    <mergeCell ref="J34:K34"/>
    <mergeCell ref="J44:K44"/>
    <mergeCell ref="J45:K45"/>
    <mergeCell ref="J46:K46"/>
    <mergeCell ref="J56:K56"/>
    <mergeCell ref="J91:K91"/>
    <mergeCell ref="J92:K92"/>
    <mergeCell ref="J130:K130"/>
    <mergeCell ref="J131:K131"/>
    <mergeCell ref="J139:K139"/>
    <mergeCell ref="J149:K149"/>
    <mergeCell ref="J138:K138"/>
    <mergeCell ref="B18:E18"/>
    <mergeCell ref="J32:K32"/>
    <mergeCell ref="J33:K33"/>
    <mergeCell ref="I20:K26"/>
    <mergeCell ref="I19:K19"/>
    <mergeCell ref="F18:G18"/>
    <mergeCell ref="N53:N54"/>
    <mergeCell ref="N48:N49"/>
    <mergeCell ref="O53:O54"/>
    <mergeCell ref="O51:O52"/>
    <mergeCell ref="O48:O50"/>
    <mergeCell ref="O38:O46"/>
    <mergeCell ref="J69:K69"/>
    <mergeCell ref="J115:K115"/>
    <mergeCell ref="J116:K116"/>
    <mergeCell ref="J60:K60"/>
    <mergeCell ref="J61:K61"/>
    <mergeCell ref="J95:K95"/>
    <mergeCell ref="J96:K96"/>
    <mergeCell ref="J93:K93"/>
    <mergeCell ref="J102:K102"/>
    <mergeCell ref="J103:K103"/>
    <mergeCell ref="J104:K104"/>
    <mergeCell ref="J114:K114"/>
    <mergeCell ref="J79:K79"/>
    <mergeCell ref="J80:K80"/>
    <mergeCell ref="J81:K81"/>
    <mergeCell ref="J172:K172"/>
    <mergeCell ref="J173:K173"/>
    <mergeCell ref="J174:K174"/>
    <mergeCell ref="J150:K150"/>
    <mergeCell ref="J151:K151"/>
    <mergeCell ref="J161:K161"/>
    <mergeCell ref="J162:K162"/>
    <mergeCell ref="J163:K163"/>
  </mergeCells>
  <conditionalFormatting sqref="C11:C12">
    <cfRule type="containsText" dxfId="6" priority="6" operator="containsText" text="ERRORS">
      <formula>NOT(ISERROR(SEARCH("ERRORS",C11)))</formula>
    </cfRule>
    <cfRule type="containsText" dxfId="5" priority="7" operator="containsText" text="REVISE">
      <formula>NOT(ISERROR(SEARCH("REVISE",C11)))</formula>
    </cfRule>
  </conditionalFormatting>
  <conditionalFormatting sqref="E204">
    <cfRule type="cellIs" dxfId="4" priority="8" operator="lessThan">
      <formula>129</formula>
    </cfRule>
  </conditionalFormatting>
  <conditionalFormatting sqref="G1:G1048576">
    <cfRule type="cellIs" dxfId="3" priority="1" operator="equal">
      <formula>""</formula>
    </cfRule>
    <cfRule type="duplicateValues" dxfId="2" priority="4"/>
    <cfRule type="containsText" dxfId="1" priority="3" operator="containsText" text="Course">
      <formula>NOT(ISERROR(SEARCH("Course",G1)))</formula>
    </cfRule>
    <cfRule type="containsBlanks" dxfId="0" priority="9">
      <formula>LEN(TRIM(G1))=0</formula>
    </cfRule>
  </conditionalFormatting>
  <dataValidations count="4">
    <dataValidation type="list" allowBlank="1" showInputMessage="1" showErrorMessage="1" promptTitle="Select One" sqref="B3" xr:uid="{0CB01F4C-E51D-4BD4-8588-5EA493E7B2A5}">
      <formula1>"EE, CmpE"</formula1>
    </dataValidation>
    <dataValidation type="list" allowBlank="1" showInputMessage="1" showErrorMessage="1" sqref="B4" xr:uid="{BD6A9DEC-1E46-425E-BDFB-6D7C520A13FB}">
      <formula1>IF($B$3="CmpE", CmpEThreadsOnly, EEThreads)</formula1>
    </dataValidation>
    <dataValidation type="list" allowBlank="1" showInputMessage="1" showErrorMessage="1" sqref="C4:C5 B5" xr:uid="{AA79CB64-2841-4FBC-BBAA-4587BDC8BA96}">
      <formula1>IF($B$3="CmpE", CmpEThreads, EEThreads)</formula1>
    </dataValidation>
    <dataValidation type="list" allowBlank="1" showInputMessage="1" showErrorMessage="1" sqref="A44:A51 Q25 Q45:Q49 A32:A39 A56:A61 A67:A74 A91:A96 A102:A109 A114:A120 A20:A26 A126:A131 A79:A85 A172:A179 A196:A201 A184:A191 A137:A144 A161:A166 A149:A156" xr:uid="{F3229ABA-2594-425E-97FD-3BF72ED825A2}">
      <formula1>IF($B$3="EE", EEDegree, CmpEDegree)</formula1>
    </dataValidation>
  </dataValidations>
  <hyperlinks>
    <hyperlink ref="C14" r:id="rId1" display="EE Degree Planning:" xr:uid="{55B31D90-5CD4-44DC-B0AD-97D86B0B3F65}"/>
    <hyperlink ref="B14" r:id="rId2" display="EE Degree Requirements:" xr:uid="{F2338AEC-D3E4-437C-8488-F59EA563D167}"/>
    <hyperlink ref="E14" r:id="rId3" display="CmpE Degree Planning:" xr:uid="{D8434884-6F3A-4134-90A7-3DAA46455BCC}"/>
    <hyperlink ref="D14" r:id="rId4" display="CmpE Degree Requirements:" xr:uid="{F3C623C0-0FFB-4D83-BFC1-98D64E549508}"/>
    <hyperlink ref="A14" r:id="rId5" display="Projected Course Schedule:" xr:uid="{877ACE04-35DC-4C4F-972A-E8AFEC5777AF}"/>
  </hyperlinks>
  <pageMargins left="0.7" right="0.7" top="0.75" bottom="0.75" header="0.3" footer="0.3"/>
  <pageSetup orientation="portrait" r:id="rId6"/>
  <tableParts count="1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395EE7B1802D4C90A7CEB32D17CC8B" ma:contentTypeVersion="18" ma:contentTypeDescription="Create a new document." ma:contentTypeScope="" ma:versionID="40b9341e0b1766fc2e3d5a000d2a37eb">
  <xsd:schema xmlns:xsd="http://www.w3.org/2001/XMLSchema" xmlns:xs="http://www.w3.org/2001/XMLSchema" xmlns:p="http://schemas.microsoft.com/office/2006/metadata/properties" xmlns:ns3="fd6aee5d-4919-455f-8e17-6644d9f016de" xmlns:ns4="8dad50a3-7d7c-4536-b76f-a0f1763b0d5b" targetNamespace="http://schemas.microsoft.com/office/2006/metadata/properties" ma:root="true" ma:fieldsID="4fd6cad2be9cc40194670c5c4015656e" ns3:_="" ns4:_="">
    <xsd:import namespace="fd6aee5d-4919-455f-8e17-6644d9f016de"/>
    <xsd:import namespace="8dad50a3-7d7c-4536-b76f-a0f1763b0d5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DateTaken"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6aee5d-4919-455f-8e17-6644d9f016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ad50a3-7d7c-4536-b76f-a0f1763b0d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d6aee5d-4919-455f-8e17-6644d9f016de" xsi:nil="true"/>
  </documentManagement>
</p:properties>
</file>

<file path=customXml/itemProps1.xml><?xml version="1.0" encoding="utf-8"?>
<ds:datastoreItem xmlns:ds="http://schemas.openxmlformats.org/officeDocument/2006/customXml" ds:itemID="{4B232DA9-3874-4691-804B-708FC630E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6aee5d-4919-455f-8e17-6644d9f016de"/>
    <ds:schemaRef ds:uri="8dad50a3-7d7c-4536-b76f-a0f1763b0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3BFDB0-FCD1-4DF3-8177-E12A737C281E}">
  <ds:schemaRefs>
    <ds:schemaRef ds:uri="http://schemas.microsoft.com/sharepoint/v3/contenttype/forms"/>
  </ds:schemaRefs>
</ds:datastoreItem>
</file>

<file path=customXml/itemProps3.xml><?xml version="1.0" encoding="utf-8"?>
<ds:datastoreItem xmlns:ds="http://schemas.openxmlformats.org/officeDocument/2006/customXml" ds:itemID="{F1F6BF56-F810-445E-8754-D7D79B8BA984}">
  <ds:schemaRefs>
    <ds:schemaRef ds:uri="http://schemas.microsoft.com/office/2006/documentManagement/types"/>
    <ds:schemaRef ds:uri="http://purl.org/dc/terms/"/>
    <ds:schemaRef ds:uri="http://purl.org/dc/elements/1.1/"/>
    <ds:schemaRef ds:uri="http://www.w3.org/XML/1998/namespace"/>
    <ds:schemaRef ds:uri="http://purl.org/dc/dcmitype/"/>
    <ds:schemaRef ds:uri="http://schemas.microsoft.com/office/2006/metadata/properties"/>
    <ds:schemaRef ds:uri="8dad50a3-7d7c-4536-b76f-a0f1763b0d5b"/>
    <ds:schemaRef ds:uri="http://schemas.microsoft.com/office/infopath/2007/PartnerControls"/>
    <ds:schemaRef ds:uri="http://schemas.openxmlformats.org/package/2006/metadata/core-properties"/>
    <ds:schemaRef ds:uri="fd6aee5d-4919-455f-8e17-6644d9f016d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DegreePlanning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Raju, Lakshmi R</dc:creator>
  <cp:lastModifiedBy>Proffitt, Jake D</cp:lastModifiedBy>
  <dcterms:created xsi:type="dcterms:W3CDTF">2023-12-12T21:09:59Z</dcterms:created>
  <dcterms:modified xsi:type="dcterms:W3CDTF">2024-04-17T18:24:21Z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0x0101007E395EE7B1802D4C90A7CEB32D17CC8B</vt:lpwstr>
  </property>
</Properties>
</file>